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datki" sheetId="1" r:id="rId1"/>
  </sheets>
  <definedNames>
    <definedName name="_xlnm.Print_Area" localSheetId="0">'Wydatki'!$A$1:$G$356</definedName>
    <definedName name="_xlnm.Print_Titles" localSheetId="0">'Wydatki'!$7:$8</definedName>
    <definedName name="Excel_BuiltIn_Print_Area_4">#REF!</definedName>
    <definedName name="Excel_BuiltIn_Print_Area_2">#REF!</definedName>
    <definedName name="Excel_BuiltIn_Print_Area_3">#REF!</definedName>
    <definedName name="Excel_BuiltIn_Print_Titles_4">#REF!</definedName>
    <definedName name="Excel_BuiltIn_Print_Titles_2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<sst xmlns="http://schemas.openxmlformats.org/spreadsheetml/2006/main" count="708" uniqueCount="203">
  <si>
    <t>PLAN WYDATKÓW NA 2007 ROK</t>
  </si>
  <si>
    <t>Załącznik nr 1</t>
  </si>
  <si>
    <t>do Zarządzenia WÓJTA GMINY Ładzice</t>
  </si>
  <si>
    <t>Nr 7/2007 z dnia 30 marca 2007r</t>
  </si>
  <si>
    <t xml:space="preserve">Rozdział </t>
  </si>
  <si>
    <t>§</t>
  </si>
  <si>
    <t>Treść</t>
  </si>
  <si>
    <t>Plan na 2007</t>
  </si>
  <si>
    <t>Zmniejszenia</t>
  </si>
  <si>
    <t>Zwiększenia</t>
  </si>
  <si>
    <t>Plan po zmianach</t>
  </si>
  <si>
    <t>DZIAŁ 010 ROLNICTWO I ŁOWIECTWO</t>
  </si>
  <si>
    <t>01010</t>
  </si>
  <si>
    <t>Infrastruktura wodociągowa i sanitacyjna wsi</t>
  </si>
  <si>
    <t>4010</t>
  </si>
  <si>
    <t>Wynagrodzenia osobowe</t>
  </si>
  <si>
    <t>4040</t>
  </si>
  <si>
    <t>Dodatkowe wynagrodzenie roczne</t>
  </si>
  <si>
    <t>4110</t>
  </si>
  <si>
    <t>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</si>
  <si>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</si>
  <si>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</si>
  <si>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</si>
  <si>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</si>
  <si>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</si>
  <si>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</si>
  <si>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</si>
  <si>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</si>
  <si>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</si>
  <si>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</si>
  <si>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</si>
  <si>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telekom. telefonii komórkowej</t>
  </si>
  <si>
    <t>4410</t>
  </si>
  <si>
    <t>Podróże służbowe krajowe</t>
  </si>
  <si>
    <t>4430</t>
  </si>
  <si>
    <t>Różne opłaty i składki</t>
  </si>
  <si>
    <t>4440</t>
  </si>
  <si>
    <t>Odpis na FŚS</t>
  </si>
  <si>
    <t>01022</t>
  </si>
  <si>
    <t>Zwalczanie chorób zakaźnych zwierząt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</si>
  <si>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</si>
  <si>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</si>
  <si>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</si>
  <si>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</si>
  <si>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</si>
  <si>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</si>
  <si>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01095</t>
  </si>
  <si>
    <t>Pozostała działalność</t>
  </si>
  <si>
    <t>Wynagrodzenia osobowe pracowników</t>
  </si>
  <si>
    <t>Składki na ubezpieczenie społeczne</t>
  </si>
  <si>
    <t>4270</t>
  </si>
  <si>
    <t>Zakup usług remontowych</t>
  </si>
  <si>
    <t>4370</t>
  </si>
  <si>
    <t>Opłaty z tytułu zakupu usług telekom. telefonii stacjonarnej</t>
  </si>
  <si>
    <t>Odpisy na ZFŚS</t>
  </si>
  <si>
    <t>DZIAŁ 600 TRANSPORT I ŁĄCZNOŚĆ</t>
  </si>
  <si>
    <t>60014</t>
  </si>
  <si>
    <t>Drogi publiczne powiatowe</t>
  </si>
  <si>
    <t>60016</t>
  </si>
  <si>
    <t>Drogi publiczne gminne</t>
  </si>
  <si>
    <t>odpisy na ZFŚS</t>
  </si>
  <si>
    <t>60017</t>
  </si>
  <si>
    <t>Drogi wewnętrzne</t>
  </si>
  <si>
    <t>DZIAŁ 630 TURYSTYKA</t>
  </si>
  <si>
    <t>63003</t>
  </si>
  <si>
    <t>Zadania w zakresie upowszechniania turystyki</t>
  </si>
  <si>
    <t>2820</t>
  </si>
  <si>
    <t>Dotacja celowa z budżetu na finans. Lub dofinans.zadań zleconych do realizacji stowarzyszenią</t>
  </si>
  <si>
    <t>DZIAŁ 700  GOSPODARKA NIESZKANIOWA</t>
  </si>
  <si>
    <t>70005</t>
  </si>
  <si>
    <t>Gospodarka gruntami i nieruchomościami</t>
  </si>
  <si>
    <t>4390</t>
  </si>
  <si>
    <t>Zakup usług obejmujących wykonanie ekspertyz, analiz i opinii</t>
  </si>
  <si>
    <t>DZIAŁ 710 DZIAŁALNOŚĆ USŁUGOWA</t>
  </si>
  <si>
    <t>71004</t>
  </si>
  <si>
    <t>Plany zagospodarowania przestrzennego</t>
  </si>
  <si>
    <t>3030</t>
  </si>
  <si>
    <t>Różne wydatki na rzecz osób fizycznych</t>
  </si>
  <si>
    <t>4170</t>
  </si>
  <si>
    <t>Wynagrodzenia bezosobowe</t>
  </si>
  <si>
    <t xml:space="preserve"> DZIAŁ 750 ADMINISTRACJA PUBLICZNA</t>
  </si>
  <si>
    <t>75011</t>
  </si>
  <si>
    <t>Urzędy wojewódzkie</t>
  </si>
  <si>
    <t>z</t>
  </si>
  <si>
    <t>75022</t>
  </si>
  <si>
    <t>Rady Gmin</t>
  </si>
  <si>
    <t>75023</t>
  </si>
  <si>
    <t>Urzędy gmin</t>
  </si>
  <si>
    <t>2703</t>
  </si>
  <si>
    <t>Środki na dofinans.wł.zad.bież.gmin pozysk.z innych źródeł</t>
  </si>
  <si>
    <t>6330</t>
  </si>
  <si>
    <t>Dot.cel.otrzym.z budzetu państwa na real.inwest.i zakupów inwest.własnych gmin</t>
  </si>
  <si>
    <t>2900</t>
  </si>
  <si>
    <t>Wpłaty gmin na rzecz innych J.S.T. oraz związków gmin na dofinansowanie zadań bieżących</t>
  </si>
  <si>
    <t>4350</t>
  </si>
  <si>
    <t>Zakup usług dostępu do sieci Internet</t>
  </si>
  <si>
    <t>4700</t>
  </si>
  <si>
    <t>szkolenia pracowników niebędących  członkami korpusu służby cywilnej</t>
  </si>
  <si>
    <t>4740</t>
  </si>
  <si>
    <t>Zakup materiałów papierniczych do sprzętu drukarskiego i urządz.kserograf.</t>
  </si>
  <si>
    <t>4750</t>
  </si>
  <si>
    <t>Zakup akcesoriów komuterowych, w tym programów i licencji</t>
  </si>
  <si>
    <t>6060</t>
  </si>
  <si>
    <t>Wydatki na zakupy inwestycyjne jednostki budżetowej</t>
  </si>
  <si>
    <t>75095</t>
  </si>
  <si>
    <r>
      <t xml:space="preserve"> </t>
    </r>
    <r>
      <rPr>
        <b/>
        <sz val="10"/>
        <rFont val="Times New Roman"/>
        <family val="1"/>
      </rPr>
      <t xml:space="preserve">DZIAŁ751 URZĘDY NACZELNYCH ORGANÓW WŁADZY PAŃSTWOWEJ, KONTROLI I OCHRONY PRAWA ORAZ SĄDOWNICTWA </t>
    </r>
  </si>
  <si>
    <t>75101</t>
  </si>
  <si>
    <t>Urzędy Naczelnych Organów Władzy Państwowej , Kontroli i ochrony Prawa</t>
  </si>
  <si>
    <t>75109</t>
  </si>
  <si>
    <t>Wybory do rad gmin, rad powiatów i sejmików województw, wyb.wójtów, burm. I prezydentów miast oraz refererenda  gminnne, powiatowe i wojewódzkie</t>
  </si>
  <si>
    <t>DZIAŁ 754 BEZPIECZEŃSTWO PUBLICZNE I OCHRONA PRZECIWPOŻAROWA</t>
  </si>
  <si>
    <t>Jednostki terenowe Policji</t>
  </si>
  <si>
    <t>Wpłaty jednostek na fundusz celowy na finans. lub dofinans. zadań inwestycyjnych</t>
  </si>
  <si>
    <t>75412</t>
  </si>
  <si>
    <t>Ochotnicze Straże Pożarne</t>
  </si>
  <si>
    <t>3020</t>
  </si>
  <si>
    <t>Wydatki osobowe niezaliczone do wynagr.</t>
  </si>
  <si>
    <t>75414</t>
  </si>
  <si>
    <t xml:space="preserve">Obrona Cywilna </t>
  </si>
  <si>
    <t>2910</t>
  </si>
  <si>
    <t>zwrot dotacji wykorzystanych niezgodnie z przeznaczeniem lub pobranych w nadmiernej wysokości</t>
  </si>
  <si>
    <t>4600</t>
  </si>
  <si>
    <t>Kary i odszkodowania wpłacone na rzecz osób prawnych i innych jednostek organizacyjnych</t>
  </si>
  <si>
    <t>DZIAŁ 756   DOCHODY OD OSÓB PRAWNYCH, OD OSÓB FIZYCZNYCH I  OD INNYCH JEDNOSTEK NIEPOSIADAJACYCH OSOBOWOŚCI PRAWNEJ ORAZ WYDATKI ZWIĄZANE Z ICH POBOREM</t>
  </si>
  <si>
    <t>75647</t>
  </si>
  <si>
    <t>Pobór podatków, opłat i nieopodatkowanych należności budżetowych</t>
  </si>
  <si>
    <t>4100</t>
  </si>
  <si>
    <t>Wynagrodzenia agencyjno - prowizyjne</t>
  </si>
  <si>
    <t>DZIAŁ 757 OBSŁUGA DŁUGU PUBLICZNEGO</t>
  </si>
  <si>
    <t>75702</t>
  </si>
  <si>
    <t>Obsługa papierów wartościowych, kredytów i pożyczek jednostek samorzadu terytorialnego</t>
  </si>
  <si>
    <t>8070</t>
  </si>
  <si>
    <t>odsetki i dyskonto od krajowych  papierów wartościowych oraz od krajowych pożyczek i kredytów</t>
  </si>
  <si>
    <t xml:space="preserve"> DZIAŁ 758 RÓŻNE ROZLICZENIA</t>
  </si>
  <si>
    <t>75818</t>
  </si>
  <si>
    <t>Rezerwy ogólne i celowe</t>
  </si>
  <si>
    <t>4810</t>
  </si>
  <si>
    <t>Rezerwy</t>
  </si>
  <si>
    <t>DZIAŁ 801 OŚWIATA I WYCHOWANIE</t>
  </si>
  <si>
    <t>80101</t>
  </si>
  <si>
    <t>Szkoły podstawowe</t>
  </si>
  <si>
    <t>Wydatki osobowe nie zaliczane do wynagrodzeń</t>
  </si>
  <si>
    <t>4240</t>
  </si>
  <si>
    <t xml:space="preserve">Zakup pomocy naukowych, dydaktycznych i książek </t>
  </si>
  <si>
    <t>6050</t>
  </si>
  <si>
    <t>Wydatki inwestycyjne jednostek budżetowych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</si>
  <si>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</si>
  <si>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</si>
  <si>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</si>
  <si>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</si>
  <si>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</si>
  <si>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</si>
  <si>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80110</t>
  </si>
  <si>
    <t>Gimnazja</t>
  </si>
  <si>
    <t>80113</t>
  </si>
  <si>
    <t>Dowożenie uczniów do szkół</t>
  </si>
  <si>
    <t>80114</t>
  </si>
  <si>
    <t>Zespoły ekonomiczno administracyjne szkół</t>
  </si>
  <si>
    <t>80146</t>
  </si>
  <si>
    <t>Dokształcanie i doskonalenie nauczycieli</t>
  </si>
  <si>
    <t>80195</t>
  </si>
  <si>
    <t>rezerwy</t>
  </si>
  <si>
    <t>DZIAŁ 851 OCHRONA ZDROWIA</t>
  </si>
  <si>
    <t>85154</t>
  </si>
  <si>
    <t>Przeciwdziałanie alkoholizmowi</t>
  </si>
  <si>
    <t>DZIAŁ 852 POMOC SPOŁECZNA</t>
  </si>
  <si>
    <t>85212</t>
  </si>
  <si>
    <t>Swiadczenia rodzinne oraz składki na ubezpieczenia emerytalne i rentowe z ubezpieczenia społecznego</t>
  </si>
  <si>
    <t>3110</t>
  </si>
  <si>
    <t>Świadczenia społeczne</t>
  </si>
  <si>
    <t>wynagrodzenie bezosobowe</t>
  </si>
  <si>
    <t>85213</t>
  </si>
  <si>
    <t>Składki na ubezp .zdrow. opłacane za osoby pobierające niektóre świad. z pomocy  społ. oraz niektóre św. rodz.</t>
  </si>
  <si>
    <t>4130</t>
  </si>
  <si>
    <t>Składki na ubezpieczenie zdrowotne</t>
  </si>
  <si>
    <t>85214</t>
  </si>
  <si>
    <t xml:space="preserve">Zasiłki i pomoc w naturze oraz składki na ubezppieczenie społeczne </t>
  </si>
  <si>
    <t>85219</t>
  </si>
  <si>
    <t>Ośrodki Pomocy Społecznej</t>
  </si>
  <si>
    <t>85295</t>
  </si>
  <si>
    <t>DZIAŁ 854  EDUKACYJNA OPIEKA WYCHOWAWCZA</t>
  </si>
  <si>
    <t xml:space="preserve">85415 </t>
  </si>
  <si>
    <t>Pomoc materialna dla uczniów</t>
  </si>
  <si>
    <t>3240</t>
  </si>
  <si>
    <t>Stypendia dla uczniów</t>
  </si>
  <si>
    <t>DZIAŁ 900 GOSPODARKA KOMUNALNA I OCHRONA ŚRODOWISKA</t>
  </si>
  <si>
    <t>90001</t>
  </si>
  <si>
    <t>Gospodarka ściekowa i ochrona wód</t>
  </si>
  <si>
    <t>90002</t>
  </si>
  <si>
    <t>Gospodarka odpadami</t>
  </si>
  <si>
    <t>90015</t>
  </si>
  <si>
    <t>Oświetlenie ulic, placów i dróg</t>
  </si>
  <si>
    <t>90095</t>
  </si>
  <si>
    <t>Odpis na ZFŚS</t>
  </si>
  <si>
    <t>DZIAŁ 921 KULTURA I OCHRONA DZIEDZICTWA NARODOWEGO</t>
  </si>
  <si>
    <t>92109</t>
  </si>
  <si>
    <t>Domy i ośrodki kultury, świetlice i kluby</t>
  </si>
  <si>
    <t>92116</t>
  </si>
  <si>
    <t>Biblioteki</t>
  </si>
  <si>
    <t>2480</t>
  </si>
  <si>
    <t>Dotacja pdmiotowa z budżetu dla samorządowej instytucji kultury</t>
  </si>
  <si>
    <t>92195</t>
  </si>
  <si>
    <t>OGÓŁEM WYDATKI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</si>
</sst>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1" fillId="0" borderId="0" xfId="0" applyFont="1" applyBorder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7.57421875" style="1" customWidth="1"/>
    <col min="2" max="2" width="6.28125" style="1" customWidth="1"/>
    <col min="3" max="3" width="31.00390625" style="1" customWidth="1"/>
    <col min="4" max="4" width="13.28125" style="1" customWidth="1"/>
    <col min="5" max="5" width="12.57421875" style="2" customWidth="1"/>
    <col min="6" max="6" width="11.57421875" style="1" customWidth="1"/>
    <col min="7" max="7" width="12.421875" style="1" customWidth="1"/>
    <col min="8" max="16384" width="9.00390625" style="1" customWidth="1"/>
  </cols>
  <sheetData>
    <row r="1" spans="1:5" ht="12.75">
      <c r="A1" s="3" t="s">
        <v>0</v>
      </c>
      <c r="B1" s="3"/>
      <c r="C1" s="3"/>
      <c r="D1" s="3"/>
      <c r="E1" s="3"/>
    </row>
    <row r="2" spans="1:5" ht="18" customHeight="1">
      <c r="A2" s="3" t="s">
        <v>1</v>
      </c>
      <c r="B2" s="3"/>
      <c r="C2" s="3"/>
      <c r="D2" s="3"/>
      <c r="E2" s="3"/>
    </row>
    <row r="3" spans="1:5" ht="12.75" customHeight="1">
      <c r="A3" s="3" t="s">
        <v>2</v>
      </c>
      <c r="B3" s="3"/>
      <c r="C3" s="3"/>
      <c r="D3" s="3"/>
      <c r="E3" s="3"/>
    </row>
    <row r="4" spans="1:7" ht="12.75">
      <c r="A4" s="4" t="s">
        <v>3</v>
      </c>
      <c r="B4" s="4"/>
      <c r="C4" s="4"/>
      <c r="D4" s="4"/>
      <c r="E4" s="4"/>
      <c r="F4" s="5"/>
      <c r="G4" s="5"/>
    </row>
    <row r="5" spans="1:7" ht="12.75" customHeight="1">
      <c r="A5" s="4"/>
      <c r="B5" s="4"/>
      <c r="C5" s="4"/>
      <c r="D5" s="4"/>
      <c r="E5" s="6"/>
      <c r="F5" s="5"/>
      <c r="G5" s="5"/>
    </row>
    <row r="6" spans="1:7" ht="15.75" customHeight="1">
      <c r="A6" s="7" t="s">
        <v>4</v>
      </c>
      <c r="B6" s="8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</row>
    <row r="7" spans="1:7" ht="33.75" customHeight="1">
      <c r="A7" s="7"/>
      <c r="B7" s="8"/>
      <c r="C7" s="8"/>
      <c r="D7" s="9"/>
      <c r="E7" s="10"/>
      <c r="F7" s="11"/>
      <c r="G7" s="12"/>
    </row>
    <row r="8" spans="1:7" ht="14.25" customHeight="1">
      <c r="A8" s="13">
        <v>1</v>
      </c>
      <c r="B8" s="13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</row>
    <row r="9" spans="1:7" ht="18" customHeight="1">
      <c r="A9" s="15" t="s">
        <v>11</v>
      </c>
      <c r="B9" s="15"/>
      <c r="C9" s="15"/>
      <c r="D9" s="16">
        <f>D10+D23+D25+D27+D29</f>
        <v>339303.924</v>
      </c>
      <c r="E9" s="16">
        <f>E10+E23+E25+E27+E29</f>
        <v>100</v>
      </c>
      <c r="F9" s="16">
        <f>E9</f>
        <v>100</v>
      </c>
      <c r="G9" s="16">
        <f>D9-E9+F9</f>
        <v>339303.924</v>
      </c>
    </row>
    <row r="10" spans="1:7" ht="30" customHeight="1">
      <c r="A10" s="17" t="s">
        <v>12</v>
      </c>
      <c r="B10" s="17"/>
      <c r="C10" s="18" t="s">
        <v>13</v>
      </c>
      <c r="D10" s="16">
        <f>SUM(D11:D22)</f>
        <v>68855.7632</v>
      </c>
      <c r="E10" s="16">
        <f>SUM(E11:E22)</f>
        <v>100</v>
      </c>
      <c r="F10" s="16">
        <f>SUM(F11:F22)</f>
        <v>100</v>
      </c>
      <c r="G10" s="16">
        <f>D10-E10+F10</f>
        <v>68855.7632</v>
      </c>
    </row>
    <row r="11" spans="1:7" ht="12.75" customHeight="1" hidden="1">
      <c r="A11" s="17"/>
      <c r="B11" s="17" t="s">
        <v>14</v>
      </c>
      <c r="C11" s="19" t="s">
        <v>15</v>
      </c>
      <c r="D11" s="16">
        <v>21615</v>
      </c>
      <c r="E11" s="16"/>
      <c r="F11" s="16"/>
      <c r="G11" s="16"/>
    </row>
    <row r="12" spans="1:7" ht="12.75" customHeight="1" hidden="1">
      <c r="A12" s="17"/>
      <c r="B12" s="17" t="s">
        <v>16</v>
      </c>
      <c r="C12" s="19" t="s">
        <v>17</v>
      </c>
      <c r="D12" s="16">
        <v>1673</v>
      </c>
      <c r="E12" s="16"/>
      <c r="F12" s="16"/>
      <c r="G12" s="16"/>
    </row>
    <row r="13" spans="1:7" ht="12.75" customHeight="1" hidden="1">
      <c r="A13" s="17"/>
      <c r="B13" s="17" t="s">
        <v>18</v>
      </c>
      <c r="C13" s="19" t="s">
        <v>19</v>
      </c>
      <c r="D13" s="16">
        <f>(D11+D12)*17.19%</f>
        <v>4003.2072000000007</v>
      </c>
      <c r="E13" s="16"/>
      <c r="F13" s="16"/>
      <c r="G13" s="16"/>
    </row>
    <row r="14" spans="1:7" ht="12.75" customHeight="1" hidden="1">
      <c r="A14" s="17"/>
      <c r="B14" s="17" t="s">
        <v>20</v>
      </c>
      <c r="C14" s="19" t="s">
        <v>21</v>
      </c>
      <c r="D14" s="16">
        <f>(D11+D12)*2.45%</f>
        <v>570.556</v>
      </c>
      <c r="E14" s="16"/>
      <c r="F14" s="16"/>
      <c r="G14" s="16"/>
    </row>
    <row r="15" spans="1:7" ht="14.25" customHeight="1">
      <c r="A15" s="17"/>
      <c r="B15" s="17" t="s">
        <v>22</v>
      </c>
      <c r="C15" s="19" t="s">
        <v>23</v>
      </c>
      <c r="D15" s="16">
        <v>4200</v>
      </c>
      <c r="E15" s="16">
        <v>100</v>
      </c>
      <c r="F15" s="16"/>
      <c r="G15" s="16">
        <f>D15-E15</f>
        <v>4100</v>
      </c>
    </row>
    <row r="16" spans="1:7" ht="12.75" customHeight="1" hidden="1">
      <c r="A16" s="17"/>
      <c r="B16" s="17" t="s">
        <v>24</v>
      </c>
      <c r="C16" s="19" t="s">
        <v>25</v>
      </c>
      <c r="D16" s="16">
        <v>26000</v>
      </c>
      <c r="E16" s="16"/>
      <c r="F16" s="16"/>
      <c r="G16" s="16"/>
    </row>
    <row r="17" spans="1:7" ht="12.75" customHeight="1" hidden="1">
      <c r="A17" s="17"/>
      <c r="B17" s="17" t="s">
        <v>26</v>
      </c>
      <c r="C17" s="19" t="s">
        <v>27</v>
      </c>
      <c r="D17" s="16">
        <v>0</v>
      </c>
      <c r="E17" s="16"/>
      <c r="F17" s="16"/>
      <c r="G17" s="16"/>
    </row>
    <row r="18" spans="1:7" ht="12.75" customHeight="1" hidden="1">
      <c r="A18" s="17"/>
      <c r="B18" s="17" t="s">
        <v>28</v>
      </c>
      <c r="C18" s="19" t="s">
        <v>29</v>
      </c>
      <c r="D18" s="16">
        <v>6300</v>
      </c>
      <c r="E18" s="16"/>
      <c r="F18" s="16"/>
      <c r="G18" s="16"/>
    </row>
    <row r="19" spans="1:7" ht="12.75" customHeight="1" hidden="1">
      <c r="A19" s="17"/>
      <c r="B19" s="17" t="s">
        <v>30</v>
      </c>
      <c r="C19" s="20" t="s">
        <v>31</v>
      </c>
      <c r="D19" s="16">
        <v>2200</v>
      </c>
      <c r="E19" s="16"/>
      <c r="F19" s="16"/>
      <c r="G19" s="16"/>
    </row>
    <row r="20" spans="1:7" ht="12.75" customHeight="1" hidden="1">
      <c r="A20" s="17"/>
      <c r="B20" s="17" t="s">
        <v>32</v>
      </c>
      <c r="C20" s="19" t="s">
        <v>33</v>
      </c>
      <c r="D20" s="16">
        <v>1200</v>
      </c>
      <c r="E20" s="16"/>
      <c r="F20" s="16"/>
      <c r="G20" s="16"/>
    </row>
    <row r="21" spans="1:7" ht="14.25" customHeight="1">
      <c r="A21" s="17"/>
      <c r="B21" s="17" t="s">
        <v>34</v>
      </c>
      <c r="C21" s="21" t="s">
        <v>35</v>
      </c>
      <c r="D21" s="16">
        <v>330</v>
      </c>
      <c r="E21" s="16"/>
      <c r="F21" s="16">
        <v>100</v>
      </c>
      <c r="G21" s="16">
        <f>D21+F21</f>
        <v>430</v>
      </c>
    </row>
    <row r="22" spans="1:7" ht="12.75" customHeight="1" hidden="1">
      <c r="A22" s="17"/>
      <c r="B22" s="17" t="s">
        <v>36</v>
      </c>
      <c r="C22" s="21" t="s">
        <v>37</v>
      </c>
      <c r="D22" s="16">
        <v>764</v>
      </c>
      <c r="E22" s="16"/>
      <c r="F22" s="16"/>
      <c r="G22" s="16"/>
    </row>
    <row r="23" spans="1:7" ht="0.75" customHeight="1">
      <c r="A23" s="17" t="s">
        <v>38</v>
      </c>
      <c r="B23" s="17"/>
      <c r="C23" s="18" t="s">
        <v>39</v>
      </c>
      <c r="D23" s="16">
        <f>D24</f>
        <v>6000</v>
      </c>
      <c r="E23" s="16"/>
      <c r="F23" s="16"/>
      <c r="G23" s="16"/>
    </row>
    <row r="24" spans="1:7" ht="12.75" customHeight="1" hidden="1">
      <c r="A24" s="17"/>
      <c r="B24" s="17" t="s">
        <v>28</v>
      </c>
      <c r="C24" s="18" t="s">
        <v>29</v>
      </c>
      <c r="D24" s="16">
        <v>6000</v>
      </c>
      <c r="E24" s="16"/>
      <c r="F24" s="16"/>
      <c r="G24" s="16"/>
    </row>
    <row r="25" spans="1:7" ht="12.75" customHeight="1" hidden="1">
      <c r="A25" s="17" t="s">
        <v>40</v>
      </c>
      <c r="B25" s="17"/>
      <c r="C25" s="18" t="s">
        <v>41</v>
      </c>
      <c r="D25" s="16">
        <f>D26</f>
        <v>4200</v>
      </c>
      <c r="E25" s="16"/>
      <c r="F25" s="16"/>
      <c r="G25" s="16"/>
    </row>
    <row r="26" spans="1:7" ht="12.75" customHeight="1" hidden="1">
      <c r="A26" s="17"/>
      <c r="B26" s="17" t="s">
        <v>42</v>
      </c>
      <c r="C26" s="19" t="s">
        <v>43</v>
      </c>
      <c r="D26" s="16">
        <v>4200</v>
      </c>
      <c r="E26" s="16"/>
      <c r="F26" s="16"/>
      <c r="G26" s="16"/>
    </row>
    <row r="27" spans="1:7" ht="12.75" customHeight="1" hidden="1">
      <c r="A27" s="17" t="s">
        <v>44</v>
      </c>
      <c r="B27" s="17"/>
      <c r="C27" s="19" t="s">
        <v>45</v>
      </c>
      <c r="D27" s="16">
        <f>D28</f>
        <v>4000</v>
      </c>
      <c r="E27" s="16"/>
      <c r="F27" s="16"/>
      <c r="G27" s="16"/>
    </row>
    <row r="28" spans="1:7" ht="12.75" customHeight="1" hidden="1">
      <c r="A28" s="17"/>
      <c r="B28" s="17" t="s">
        <v>28</v>
      </c>
      <c r="C28" s="19" t="s">
        <v>29</v>
      </c>
      <c r="D28" s="16">
        <v>4000</v>
      </c>
      <c r="E28" s="16"/>
      <c r="F28" s="16"/>
      <c r="G28" s="16"/>
    </row>
    <row r="29" spans="1:7" ht="12.75" customHeight="1" hidden="1">
      <c r="A29" s="17" t="s">
        <v>46</v>
      </c>
      <c r="B29" s="17"/>
      <c r="C29" s="22" t="s">
        <v>47</v>
      </c>
      <c r="D29" s="16">
        <f>SUM(D30:D42)</f>
        <v>256248.1608</v>
      </c>
      <c r="E29" s="16"/>
      <c r="F29" s="16"/>
      <c r="G29" s="16"/>
    </row>
    <row r="30" spans="1:7" ht="12.75" customHeight="1" hidden="1">
      <c r="A30" s="17"/>
      <c r="B30" s="17" t="s">
        <v>14</v>
      </c>
      <c r="C30" s="21" t="s">
        <v>48</v>
      </c>
      <c r="D30" s="16">
        <v>54000</v>
      </c>
      <c r="E30" s="16"/>
      <c r="F30" s="16"/>
      <c r="G30" s="16"/>
    </row>
    <row r="31" spans="1:7" ht="12.75" customHeight="1" hidden="1">
      <c r="A31" s="17"/>
      <c r="B31" s="17" t="s">
        <v>16</v>
      </c>
      <c r="C31" s="21" t="s">
        <v>17</v>
      </c>
      <c r="D31" s="16">
        <v>3898</v>
      </c>
      <c r="E31" s="16"/>
      <c r="F31" s="16"/>
      <c r="G31" s="16"/>
    </row>
    <row r="32" spans="1:7" ht="12.75" customHeight="1" hidden="1">
      <c r="A32" s="17"/>
      <c r="B32" s="17" t="s">
        <v>18</v>
      </c>
      <c r="C32" s="21" t="s">
        <v>49</v>
      </c>
      <c r="D32" s="16">
        <f>(D30+D31-4776)*17.19%</f>
        <v>9131.671800000002</v>
      </c>
      <c r="E32" s="16"/>
      <c r="F32" s="16"/>
      <c r="G32" s="16"/>
    </row>
    <row r="33" spans="1:7" ht="12.75" customHeight="1" hidden="1">
      <c r="A33" s="17"/>
      <c r="B33" s="17" t="s">
        <v>20</v>
      </c>
      <c r="C33" s="21" t="s">
        <v>21</v>
      </c>
      <c r="D33" s="16">
        <f>(D30+D31-4776)*2.45%</f>
        <v>1301.489</v>
      </c>
      <c r="E33" s="16"/>
      <c r="F33" s="16"/>
      <c r="G33" s="16"/>
    </row>
    <row r="34" spans="1:7" ht="12.75" customHeight="1" hidden="1">
      <c r="A34" s="17"/>
      <c r="B34" s="17" t="s">
        <v>22</v>
      </c>
      <c r="C34" s="21" t="s">
        <v>23</v>
      </c>
      <c r="D34" s="16">
        <v>50000</v>
      </c>
      <c r="E34" s="16"/>
      <c r="F34" s="16"/>
      <c r="G34" s="16"/>
    </row>
    <row r="35" spans="1:7" ht="12.75" customHeight="1" hidden="1">
      <c r="A35" s="17"/>
      <c r="B35" s="17" t="s">
        <v>24</v>
      </c>
      <c r="C35" s="21" t="s">
        <v>25</v>
      </c>
      <c r="D35" s="16">
        <v>97440</v>
      </c>
      <c r="E35" s="16"/>
      <c r="F35" s="16"/>
      <c r="G35" s="16"/>
    </row>
    <row r="36" spans="1:7" ht="12.75" customHeight="1" hidden="1">
      <c r="A36" s="17"/>
      <c r="B36" s="17" t="s">
        <v>50</v>
      </c>
      <c r="C36" s="21" t="s">
        <v>51</v>
      </c>
      <c r="D36" s="16">
        <v>7800</v>
      </c>
      <c r="E36" s="16"/>
      <c r="F36" s="16"/>
      <c r="G36" s="16"/>
    </row>
    <row r="37" spans="1:7" ht="12.75" customHeight="1" hidden="1">
      <c r="A37" s="17"/>
      <c r="B37" s="17" t="s">
        <v>26</v>
      </c>
      <c r="C37" s="21" t="s">
        <v>27</v>
      </c>
      <c r="D37" s="16">
        <v>0</v>
      </c>
      <c r="E37" s="16"/>
      <c r="F37" s="16"/>
      <c r="G37" s="16"/>
    </row>
    <row r="38" spans="1:7" ht="12.75" customHeight="1" hidden="1">
      <c r="A38" s="17"/>
      <c r="B38" s="17" t="s">
        <v>28</v>
      </c>
      <c r="C38" s="21" t="s">
        <v>29</v>
      </c>
      <c r="D38" s="16">
        <v>27728</v>
      </c>
      <c r="E38" s="16"/>
      <c r="F38" s="16"/>
      <c r="G38" s="16"/>
    </row>
    <row r="39" spans="1:7" ht="12.75" customHeight="1" hidden="1">
      <c r="A39" s="17"/>
      <c r="B39" s="17" t="s">
        <v>30</v>
      </c>
      <c r="C39" s="20" t="s">
        <v>31</v>
      </c>
      <c r="D39" s="16">
        <v>900</v>
      </c>
      <c r="E39" s="16"/>
      <c r="F39" s="16"/>
      <c r="G39" s="16"/>
    </row>
    <row r="40" spans="1:7" ht="12.75" customHeight="1" hidden="1">
      <c r="A40" s="17"/>
      <c r="B40" s="17" t="s">
        <v>52</v>
      </c>
      <c r="C40" s="20" t="s">
        <v>53</v>
      </c>
      <c r="D40" s="16">
        <v>1750</v>
      </c>
      <c r="E40" s="16"/>
      <c r="F40" s="16"/>
      <c r="G40" s="16"/>
    </row>
    <row r="41" spans="1:7" ht="12.75" customHeight="1" hidden="1">
      <c r="A41" s="17"/>
      <c r="B41" s="17" t="s">
        <v>34</v>
      </c>
      <c r="C41" s="21" t="s">
        <v>35</v>
      </c>
      <c r="D41" s="16">
        <v>770</v>
      </c>
      <c r="E41" s="16"/>
      <c r="F41" s="16"/>
      <c r="G41" s="16"/>
    </row>
    <row r="42" spans="1:7" ht="12.75" customHeight="1" hidden="1">
      <c r="A42" s="17"/>
      <c r="B42" s="17" t="s">
        <v>36</v>
      </c>
      <c r="C42" s="21" t="s">
        <v>54</v>
      </c>
      <c r="D42" s="16">
        <v>1529</v>
      </c>
      <c r="E42" s="16"/>
      <c r="F42" s="16"/>
      <c r="G42" s="16"/>
    </row>
    <row r="43" spans="1:7" ht="19.5" customHeight="1">
      <c r="A43" s="23" t="s">
        <v>55</v>
      </c>
      <c r="B43" s="23"/>
      <c r="C43" s="23"/>
      <c r="D43" s="16">
        <f>D44+D46+D57</f>
        <v>197540.012</v>
      </c>
      <c r="E43" s="16">
        <f>E44+E46+E57</f>
        <v>2500</v>
      </c>
      <c r="F43" s="16">
        <f>F57</f>
        <v>2500</v>
      </c>
      <c r="G43" s="16">
        <f>D43-E43</f>
        <v>195040.012</v>
      </c>
    </row>
    <row r="44" spans="1:7" ht="12.75" customHeight="1" hidden="1">
      <c r="A44" s="17" t="s">
        <v>56</v>
      </c>
      <c r="B44" s="24"/>
      <c r="C44" s="25" t="s">
        <v>57</v>
      </c>
      <c r="D44" s="16">
        <f>D45</f>
        <v>15000</v>
      </c>
      <c r="E44" s="16"/>
      <c r="F44" s="16"/>
      <c r="G44" s="16"/>
    </row>
    <row r="45" spans="1:7" ht="12.75" customHeight="1" hidden="1">
      <c r="A45" s="17"/>
      <c r="B45" s="17" t="s">
        <v>22</v>
      </c>
      <c r="C45" s="18" t="s">
        <v>23</v>
      </c>
      <c r="D45" s="16">
        <v>15000</v>
      </c>
      <c r="E45" s="16"/>
      <c r="F45" s="16"/>
      <c r="G45" s="16">
        <f>D45-E45</f>
        <v>15000</v>
      </c>
    </row>
    <row r="46" spans="1:7" ht="12.75" customHeight="1" hidden="1">
      <c r="A46" s="17" t="s">
        <v>58</v>
      </c>
      <c r="B46" s="24"/>
      <c r="C46" s="22" t="s">
        <v>59</v>
      </c>
      <c r="D46" s="16">
        <f>SUM(D47:D56)</f>
        <v>163740.012</v>
      </c>
      <c r="E46" s="16">
        <f>SUM(E47:E56)</f>
        <v>0</v>
      </c>
      <c r="F46" s="16"/>
      <c r="G46" s="16">
        <f>D46-E46</f>
        <v>163740.012</v>
      </c>
    </row>
    <row r="47" spans="1:7" ht="12.75" customHeight="1" hidden="1">
      <c r="A47" s="17"/>
      <c r="B47" s="17" t="s">
        <v>14</v>
      </c>
      <c r="C47" s="21" t="s">
        <v>48</v>
      </c>
      <c r="D47" s="16">
        <v>42476</v>
      </c>
      <c r="E47" s="16"/>
      <c r="F47" s="16"/>
      <c r="G47" s="16"/>
    </row>
    <row r="48" spans="1:7" ht="12.75" customHeight="1" hidden="1">
      <c r="A48" s="17"/>
      <c r="B48" s="17" t="s">
        <v>16</v>
      </c>
      <c r="C48" s="21" t="s">
        <v>17</v>
      </c>
      <c r="D48" s="16">
        <v>3354</v>
      </c>
      <c r="E48" s="16"/>
      <c r="F48" s="16"/>
      <c r="G48" s="16"/>
    </row>
    <row r="49" spans="1:7" ht="12.75" customHeight="1" hidden="1">
      <c r="A49" s="17"/>
      <c r="B49" s="17" t="s">
        <v>18</v>
      </c>
      <c r="C49" s="21" t="s">
        <v>49</v>
      </c>
      <c r="D49" s="16">
        <f>(D47+D48)*17.19%</f>
        <v>7878.1770000000015</v>
      </c>
      <c r="E49" s="16"/>
      <c r="F49" s="16"/>
      <c r="G49" s="16"/>
    </row>
    <row r="50" spans="1:7" ht="12.75" customHeight="1" hidden="1">
      <c r="A50" s="17"/>
      <c r="B50" s="17" t="s">
        <v>20</v>
      </c>
      <c r="C50" s="21" t="s">
        <v>21</v>
      </c>
      <c r="D50" s="16">
        <f>(D47+D48)*2.45%</f>
        <v>1122.835</v>
      </c>
      <c r="E50" s="16"/>
      <c r="F50" s="16"/>
      <c r="G50" s="16"/>
    </row>
    <row r="51" spans="1:7" ht="12.75" customHeight="1" hidden="1">
      <c r="A51" s="17"/>
      <c r="B51" s="17" t="s">
        <v>22</v>
      </c>
      <c r="C51" s="22" t="s">
        <v>23</v>
      </c>
      <c r="D51" s="16">
        <f>62000-2000</f>
        <v>60000</v>
      </c>
      <c r="E51" s="16"/>
      <c r="F51" s="16"/>
      <c r="G51" s="16">
        <f>D51-E51</f>
        <v>60000</v>
      </c>
    </row>
    <row r="52" spans="1:7" ht="12.75" customHeight="1" hidden="1">
      <c r="A52" s="17"/>
      <c r="B52" s="17" t="s">
        <v>50</v>
      </c>
      <c r="C52" s="22" t="s">
        <v>51</v>
      </c>
      <c r="D52" s="16"/>
      <c r="E52" s="16"/>
      <c r="F52" s="16"/>
      <c r="G52" s="16"/>
    </row>
    <row r="53" spans="1:7" ht="12.75" customHeight="1" hidden="1">
      <c r="A53" s="17"/>
      <c r="B53" s="17" t="s">
        <v>26</v>
      </c>
      <c r="C53" s="22" t="s">
        <v>27</v>
      </c>
      <c r="D53" s="16">
        <v>80</v>
      </c>
      <c r="E53" s="16"/>
      <c r="F53" s="16"/>
      <c r="G53" s="16"/>
    </row>
    <row r="54" spans="1:7" ht="12.75" customHeight="1" hidden="1">
      <c r="A54" s="17"/>
      <c r="B54" s="17" t="s">
        <v>28</v>
      </c>
      <c r="C54" s="22" t="s">
        <v>29</v>
      </c>
      <c r="D54" s="16">
        <v>45500</v>
      </c>
      <c r="E54" s="16"/>
      <c r="F54" s="16"/>
      <c r="G54" s="16"/>
    </row>
    <row r="55" spans="1:7" ht="12.75" customHeight="1" hidden="1">
      <c r="A55" s="17"/>
      <c r="B55" s="17" t="s">
        <v>30</v>
      </c>
      <c r="C55" s="20" t="s">
        <v>31</v>
      </c>
      <c r="D55" s="16">
        <v>1800</v>
      </c>
      <c r="E55" s="16"/>
      <c r="F55" s="16"/>
      <c r="G55" s="16"/>
    </row>
    <row r="56" spans="1:7" ht="12.75" customHeight="1" hidden="1">
      <c r="A56" s="17"/>
      <c r="B56" s="17" t="s">
        <v>36</v>
      </c>
      <c r="C56" s="22" t="s">
        <v>60</v>
      </c>
      <c r="D56" s="16">
        <v>1529</v>
      </c>
      <c r="E56" s="16"/>
      <c r="F56" s="16"/>
      <c r="G56" s="16"/>
    </row>
    <row r="57" spans="1:7" ht="20.25" customHeight="1">
      <c r="A57" s="17" t="s">
        <v>61</v>
      </c>
      <c r="B57" s="17"/>
      <c r="C57" s="22" t="s">
        <v>62</v>
      </c>
      <c r="D57" s="16">
        <f>SUM(D58:D60)</f>
        <v>18800</v>
      </c>
      <c r="E57" s="16">
        <f>SUM(E58:E60)</f>
        <v>2500</v>
      </c>
      <c r="F57" s="16">
        <f>SUM(F58:F60)</f>
        <v>2500</v>
      </c>
      <c r="G57" s="16">
        <f>D57-E57+F57</f>
        <v>18800</v>
      </c>
    </row>
    <row r="58" spans="1:7" ht="12.75" customHeight="1" hidden="1">
      <c r="A58" s="17"/>
      <c r="B58" s="17" t="s">
        <v>22</v>
      </c>
      <c r="C58" s="22" t="s">
        <v>23</v>
      </c>
      <c r="D58" s="16">
        <v>1800</v>
      </c>
      <c r="E58" s="16"/>
      <c r="F58" s="16"/>
      <c r="G58" s="16"/>
    </row>
    <row r="59" spans="1:7" ht="15" customHeight="1">
      <c r="A59" s="17"/>
      <c r="B59" s="17" t="s">
        <v>50</v>
      </c>
      <c r="C59" s="22" t="s">
        <v>51</v>
      </c>
      <c r="D59" s="16">
        <v>14500</v>
      </c>
      <c r="E59" s="16">
        <v>2500</v>
      </c>
      <c r="F59" s="16"/>
      <c r="G59" s="16">
        <f>D59-E59</f>
        <v>12000</v>
      </c>
    </row>
    <row r="60" spans="1:7" ht="12" customHeight="1">
      <c r="A60" s="17"/>
      <c r="B60" s="17" t="s">
        <v>28</v>
      </c>
      <c r="C60" s="22" t="s">
        <v>29</v>
      </c>
      <c r="D60" s="16">
        <v>2500</v>
      </c>
      <c r="E60" s="16"/>
      <c r="F60" s="16">
        <v>2500</v>
      </c>
      <c r="G60" s="16">
        <f>D60+F60</f>
        <v>5000</v>
      </c>
    </row>
    <row r="61" spans="1:7" ht="12.75" customHeight="1" hidden="1">
      <c r="A61" s="17" t="s">
        <v>63</v>
      </c>
      <c r="B61" s="17"/>
      <c r="C61" s="17"/>
      <c r="D61" s="16">
        <f>D62</f>
        <v>9700</v>
      </c>
      <c r="E61" s="16"/>
      <c r="F61" s="16"/>
      <c r="G61" s="16"/>
    </row>
    <row r="62" spans="1:7" ht="12.75" customHeight="1" hidden="1">
      <c r="A62" s="17" t="s">
        <v>64</v>
      </c>
      <c r="B62" s="17"/>
      <c r="C62" s="26" t="s">
        <v>65</v>
      </c>
      <c r="D62" s="16">
        <f>SUM(D63:D65)</f>
        <v>9700</v>
      </c>
      <c r="E62" s="16"/>
      <c r="F62" s="16"/>
      <c r="G62" s="16"/>
    </row>
    <row r="63" spans="1:7" ht="12.75" customHeight="1" hidden="1">
      <c r="A63" s="17"/>
      <c r="B63" s="17" t="s">
        <v>66</v>
      </c>
      <c r="C63" s="26" t="s">
        <v>67</v>
      </c>
      <c r="D63" s="16">
        <v>3500</v>
      </c>
      <c r="E63" s="16"/>
      <c r="F63" s="16"/>
      <c r="G63" s="16"/>
    </row>
    <row r="64" spans="1:7" ht="12.75" customHeight="1" hidden="1">
      <c r="A64" s="17"/>
      <c r="B64" s="17" t="s">
        <v>22</v>
      </c>
      <c r="C64" s="21" t="s">
        <v>23</v>
      </c>
      <c r="D64" s="16">
        <v>3000</v>
      </c>
      <c r="E64" s="16"/>
      <c r="F64" s="16"/>
      <c r="G64" s="16"/>
    </row>
    <row r="65" spans="1:7" ht="12.75" customHeight="1" hidden="1">
      <c r="A65" s="17"/>
      <c r="B65" s="17" t="s">
        <v>28</v>
      </c>
      <c r="C65" s="21" t="s">
        <v>29</v>
      </c>
      <c r="D65" s="16">
        <v>3200</v>
      </c>
      <c r="E65" s="16"/>
      <c r="F65" s="16"/>
      <c r="G65" s="16"/>
    </row>
    <row r="66" spans="1:7" ht="12.75" customHeight="1" hidden="1">
      <c r="A66" s="23" t="s">
        <v>68</v>
      </c>
      <c r="B66" s="23"/>
      <c r="C66" s="23"/>
      <c r="D66" s="16">
        <f>D67</f>
        <v>59000</v>
      </c>
      <c r="E66" s="16"/>
      <c r="F66" s="16"/>
      <c r="G66" s="16"/>
    </row>
    <row r="67" spans="1:7" ht="12.75" hidden="1">
      <c r="A67" s="17" t="s">
        <v>69</v>
      </c>
      <c r="B67" s="24"/>
      <c r="C67" s="25" t="s">
        <v>70</v>
      </c>
      <c r="D67" s="16">
        <f>SUM(D68:D72)</f>
        <v>59000</v>
      </c>
      <c r="E67" s="16"/>
      <c r="F67" s="16"/>
      <c r="G67" s="16"/>
    </row>
    <row r="68" spans="1:7" ht="12.75" hidden="1">
      <c r="A68" s="17"/>
      <c r="B68" s="17" t="s">
        <v>22</v>
      </c>
      <c r="C68" s="25" t="s">
        <v>23</v>
      </c>
      <c r="D68" s="16">
        <v>33000</v>
      </c>
      <c r="E68" s="16"/>
      <c r="F68" s="16"/>
      <c r="G68" s="16"/>
    </row>
    <row r="69" spans="1:7" ht="12.75" hidden="1">
      <c r="A69" s="17"/>
      <c r="B69" s="17" t="s">
        <v>24</v>
      </c>
      <c r="C69" s="25" t="s">
        <v>25</v>
      </c>
      <c r="D69" s="16">
        <v>3000</v>
      </c>
      <c r="E69" s="16"/>
      <c r="F69" s="16"/>
      <c r="G69" s="16"/>
    </row>
    <row r="70" spans="1:7" ht="12.75" hidden="1">
      <c r="A70" s="17"/>
      <c r="B70" s="17" t="s">
        <v>50</v>
      </c>
      <c r="C70" s="25" t="s">
        <v>51</v>
      </c>
      <c r="D70" s="16">
        <v>10000</v>
      </c>
      <c r="E70" s="16"/>
      <c r="F70" s="16"/>
      <c r="G70" s="16"/>
    </row>
    <row r="71" spans="1:7" ht="12.75" hidden="1">
      <c r="A71" s="17"/>
      <c r="B71" s="17" t="s">
        <v>28</v>
      </c>
      <c r="C71" s="25" t="s">
        <v>29</v>
      </c>
      <c r="D71" s="16">
        <v>6000</v>
      </c>
      <c r="E71" s="16"/>
      <c r="F71" s="16"/>
      <c r="G71" s="16"/>
    </row>
    <row r="72" spans="1:7" ht="12.75" hidden="1">
      <c r="A72" s="17"/>
      <c r="B72" s="17" t="s">
        <v>71</v>
      </c>
      <c r="C72" s="25" t="s">
        <v>72</v>
      </c>
      <c r="D72" s="16">
        <v>7000</v>
      </c>
      <c r="E72" s="16"/>
      <c r="F72" s="16"/>
      <c r="G72" s="16"/>
    </row>
    <row r="73" spans="1:7" ht="12.75" customHeight="1" hidden="1">
      <c r="A73" s="17" t="s">
        <v>73</v>
      </c>
      <c r="B73" s="17"/>
      <c r="C73" s="17"/>
      <c r="D73" s="16">
        <f>D74</f>
        <v>24000</v>
      </c>
      <c r="E73" s="16"/>
      <c r="F73" s="16"/>
      <c r="G73" s="16"/>
    </row>
    <row r="74" spans="1:7" ht="12.75" customHeight="1" hidden="1">
      <c r="A74" s="17" t="s">
        <v>74</v>
      </c>
      <c r="B74" s="17"/>
      <c r="C74" s="25" t="s">
        <v>75</v>
      </c>
      <c r="D74" s="16">
        <f>SUM(D75:D77)</f>
        <v>24000</v>
      </c>
      <c r="E74" s="16"/>
      <c r="F74" s="16"/>
      <c r="G74" s="16"/>
    </row>
    <row r="75" spans="1:7" ht="12.75" customHeight="1" hidden="1">
      <c r="A75" s="17"/>
      <c r="B75" s="17" t="s">
        <v>76</v>
      </c>
      <c r="C75" s="25" t="s">
        <v>77</v>
      </c>
      <c r="D75" s="16">
        <v>24000</v>
      </c>
      <c r="E75" s="16"/>
      <c r="F75" s="16"/>
      <c r="G75" s="16"/>
    </row>
    <row r="76" spans="1:7" ht="12.75" customHeight="1" hidden="1">
      <c r="A76" s="17"/>
      <c r="B76" s="17" t="s">
        <v>78</v>
      </c>
      <c r="C76" s="25" t="s">
        <v>79</v>
      </c>
      <c r="D76" s="16"/>
      <c r="E76" s="16"/>
      <c r="F76" s="16"/>
      <c r="G76" s="16"/>
    </row>
    <row r="77" spans="1:7" ht="12.75" customHeight="1" hidden="1">
      <c r="A77" s="17"/>
      <c r="B77" s="17" t="s">
        <v>28</v>
      </c>
      <c r="C77" s="25" t="s">
        <v>29</v>
      </c>
      <c r="D77" s="16"/>
      <c r="E77" s="16"/>
      <c r="F77" s="16"/>
      <c r="G77" s="16"/>
    </row>
    <row r="78" spans="1:7" ht="12.75" customHeight="1" hidden="1">
      <c r="A78" s="23" t="s">
        <v>80</v>
      </c>
      <c r="B78" s="23"/>
      <c r="C78" s="23"/>
      <c r="D78" s="16">
        <f>D79+D91+D86+D115</f>
        <v>1469321</v>
      </c>
      <c r="E78" s="16">
        <f>E79+E86+E91+E115</f>
        <v>0</v>
      </c>
      <c r="F78" s="16">
        <f>F79+F91+F86+F115</f>
        <v>0</v>
      </c>
      <c r="G78" s="16">
        <f>D78-E78+F78</f>
        <v>1469321</v>
      </c>
    </row>
    <row r="79" spans="1:7" ht="12.75" customHeight="1" hidden="1">
      <c r="A79" s="17" t="s">
        <v>81</v>
      </c>
      <c r="B79" s="24"/>
      <c r="C79" s="25" t="s">
        <v>82</v>
      </c>
      <c r="D79" s="16">
        <f>SUM(D80:D85)</f>
        <v>59845</v>
      </c>
      <c r="E79" s="16"/>
      <c r="F79" s="16"/>
      <c r="G79" s="16"/>
    </row>
    <row r="80" spans="1:7" ht="12.75" customHeight="1" hidden="1">
      <c r="A80" s="17" t="s">
        <v>83</v>
      </c>
      <c r="B80" s="17" t="s">
        <v>14</v>
      </c>
      <c r="C80" s="20" t="s">
        <v>15</v>
      </c>
      <c r="D80" s="16">
        <v>47773</v>
      </c>
      <c r="E80" s="16"/>
      <c r="F80" s="16"/>
      <c r="G80" s="16"/>
    </row>
    <row r="81" spans="1:7" ht="12.75" customHeight="1" hidden="1">
      <c r="A81" s="17" t="s">
        <v>83</v>
      </c>
      <c r="B81" s="17" t="s">
        <v>16</v>
      </c>
      <c r="C81" s="20" t="s">
        <v>17</v>
      </c>
      <c r="D81" s="16">
        <v>1884</v>
      </c>
      <c r="E81" s="16"/>
      <c r="F81" s="16"/>
      <c r="G81" s="16"/>
    </row>
    <row r="82" spans="1:7" ht="12.75" customHeight="1" hidden="1">
      <c r="A82" s="17" t="s">
        <v>83</v>
      </c>
      <c r="B82" s="17" t="s">
        <v>18</v>
      </c>
      <c r="C82" s="21" t="s">
        <v>49</v>
      </c>
      <c r="D82" s="16">
        <v>8546</v>
      </c>
      <c r="E82" s="16"/>
      <c r="F82" s="16"/>
      <c r="G82" s="16"/>
    </row>
    <row r="83" spans="1:7" ht="12.75" customHeight="1" hidden="1">
      <c r="A83" s="17" t="s">
        <v>83</v>
      </c>
      <c r="B83" s="17" t="s">
        <v>20</v>
      </c>
      <c r="C83" s="20" t="s">
        <v>21</v>
      </c>
      <c r="D83" s="16">
        <v>1215</v>
      </c>
      <c r="E83" s="16"/>
      <c r="F83" s="16"/>
      <c r="G83" s="16"/>
    </row>
    <row r="84" spans="1:7" ht="12.75" customHeight="1" hidden="1">
      <c r="A84" s="17" t="s">
        <v>83</v>
      </c>
      <c r="B84" s="17" t="s">
        <v>22</v>
      </c>
      <c r="C84" s="21" t="s">
        <v>23</v>
      </c>
      <c r="D84" s="16">
        <v>140</v>
      </c>
      <c r="E84" s="16"/>
      <c r="F84" s="16"/>
      <c r="G84" s="16"/>
    </row>
    <row r="85" spans="1:7" ht="12.75" customHeight="1" hidden="1">
      <c r="A85" s="17" t="s">
        <v>83</v>
      </c>
      <c r="B85" s="17" t="s">
        <v>32</v>
      </c>
      <c r="C85" s="21" t="s">
        <v>33</v>
      </c>
      <c r="D85" s="16">
        <v>287</v>
      </c>
      <c r="E85" s="16"/>
      <c r="F85" s="16"/>
      <c r="G85" s="16"/>
    </row>
    <row r="86" spans="1:7" ht="12.75" customHeight="1" hidden="1">
      <c r="A86" s="17" t="s">
        <v>84</v>
      </c>
      <c r="B86" s="17"/>
      <c r="C86" s="25" t="s">
        <v>85</v>
      </c>
      <c r="D86" s="16">
        <f>SUM(D87:D90)</f>
        <v>45550</v>
      </c>
      <c r="E86" s="16">
        <f>SUM(E87:E90)</f>
        <v>0</v>
      </c>
      <c r="F86" s="16">
        <f>SUM(F87:F90)</f>
        <v>0</v>
      </c>
      <c r="G86" s="16">
        <f>D86-E86+F86</f>
        <v>45550</v>
      </c>
    </row>
    <row r="87" spans="1:7" ht="12.75" customHeight="1" hidden="1">
      <c r="A87" s="17"/>
      <c r="B87" s="17" t="s">
        <v>76</v>
      </c>
      <c r="C87" s="25" t="s">
        <v>77</v>
      </c>
      <c r="D87" s="16">
        <f>45000-700</f>
        <v>44300</v>
      </c>
      <c r="E87" s="16"/>
      <c r="F87" s="16"/>
      <c r="G87" s="16">
        <f>D87-E87</f>
        <v>44300</v>
      </c>
    </row>
    <row r="88" spans="1:7" ht="12.75" customHeight="1" hidden="1">
      <c r="A88" s="17"/>
      <c r="B88" s="17" t="s">
        <v>22</v>
      </c>
      <c r="C88" s="25" t="s">
        <v>23</v>
      </c>
      <c r="D88" s="16">
        <v>350</v>
      </c>
      <c r="E88" s="16"/>
      <c r="F88" s="16"/>
      <c r="G88" s="16"/>
    </row>
    <row r="89" spans="1:7" ht="12.75" customHeight="1" hidden="1">
      <c r="A89" s="17"/>
      <c r="B89" s="17" t="s">
        <v>28</v>
      </c>
      <c r="C89" s="25" t="s">
        <v>29</v>
      </c>
      <c r="D89" s="16">
        <v>500</v>
      </c>
      <c r="E89" s="16"/>
      <c r="F89" s="16"/>
      <c r="G89" s="16">
        <f>F89</f>
        <v>0</v>
      </c>
    </row>
    <row r="90" spans="1:7" ht="12.75" customHeight="1" hidden="1">
      <c r="A90" s="17"/>
      <c r="B90" s="17" t="s">
        <v>32</v>
      </c>
      <c r="C90" s="25" t="s">
        <v>33</v>
      </c>
      <c r="D90" s="16">
        <f>200+200</f>
        <v>400</v>
      </c>
      <c r="E90" s="16"/>
      <c r="F90" s="16"/>
      <c r="G90" s="16">
        <f>F90+D90</f>
        <v>400</v>
      </c>
    </row>
    <row r="91" spans="1:7" ht="12.75" customHeight="1" hidden="1">
      <c r="A91" s="17" t="s">
        <v>86</v>
      </c>
      <c r="B91" s="24"/>
      <c r="C91" s="25" t="s">
        <v>87</v>
      </c>
      <c r="D91" s="16">
        <f>SUM(D92:D114)</f>
        <v>1325924</v>
      </c>
      <c r="E91" s="16">
        <f>SUM(E94:E114)</f>
        <v>0</v>
      </c>
      <c r="F91" s="16">
        <f>SUM(F94:F114)</f>
        <v>0</v>
      </c>
      <c r="G91" s="16">
        <f>D91-E91+F91</f>
        <v>1325924</v>
      </c>
    </row>
    <row r="92" spans="1:7" ht="12.75" customHeight="1" hidden="1">
      <c r="A92" s="17"/>
      <c r="B92" s="17" t="s">
        <v>88</v>
      </c>
      <c r="C92" s="25" t="s">
        <v>89</v>
      </c>
      <c r="D92" s="16"/>
      <c r="E92" s="16"/>
      <c r="F92" s="16"/>
      <c r="G92" s="16"/>
    </row>
    <row r="93" spans="1:7" ht="12.75" hidden="1">
      <c r="A93" s="17"/>
      <c r="B93" s="17" t="s">
        <v>90</v>
      </c>
      <c r="C93" s="25" t="s">
        <v>91</v>
      </c>
      <c r="D93" s="16"/>
      <c r="E93" s="16"/>
      <c r="F93" s="16"/>
      <c r="G93" s="16"/>
    </row>
    <row r="94" spans="1:7" ht="12.75" hidden="1">
      <c r="A94" s="17"/>
      <c r="B94" s="17" t="s">
        <v>92</v>
      </c>
      <c r="C94" s="20" t="s">
        <v>93</v>
      </c>
      <c r="D94" s="16">
        <v>2000</v>
      </c>
      <c r="E94" s="16"/>
      <c r="F94" s="16"/>
      <c r="G94" s="16"/>
    </row>
    <row r="95" spans="1:7" ht="12.75" hidden="1">
      <c r="A95" s="17"/>
      <c r="B95" s="17" t="s">
        <v>14</v>
      </c>
      <c r="C95" s="20" t="s">
        <v>15</v>
      </c>
      <c r="D95" s="16">
        <v>787338</v>
      </c>
      <c r="E95" s="16"/>
      <c r="F95" s="16"/>
      <c r="G95" s="16"/>
    </row>
    <row r="96" spans="1:7" ht="12.75" customHeight="1" hidden="1">
      <c r="A96" s="17"/>
      <c r="B96" s="17" t="s">
        <v>16</v>
      </c>
      <c r="C96" s="20" t="s">
        <v>17</v>
      </c>
      <c r="D96" s="16">
        <f>58000-3414</f>
        <v>54586</v>
      </c>
      <c r="E96" s="16"/>
      <c r="F96" s="16"/>
      <c r="G96" s="16">
        <f>D96-E96</f>
        <v>54586</v>
      </c>
    </row>
    <row r="97" spans="1:7" ht="12.75" customHeight="1" hidden="1">
      <c r="A97" s="17"/>
      <c r="B97" s="17" t="s">
        <v>18</v>
      </c>
      <c r="C97" s="20" t="s">
        <v>49</v>
      </c>
      <c r="D97" s="16">
        <v>134312</v>
      </c>
      <c r="E97" s="16"/>
      <c r="F97" s="16"/>
      <c r="G97" s="16"/>
    </row>
    <row r="98" spans="1:7" ht="12.75" hidden="1">
      <c r="A98" s="17"/>
      <c r="B98" s="17" t="s">
        <v>20</v>
      </c>
      <c r="C98" s="20" t="s">
        <v>21</v>
      </c>
      <c r="D98" s="16">
        <v>19143</v>
      </c>
      <c r="E98" s="16"/>
      <c r="F98" s="16"/>
      <c r="G98" s="16"/>
    </row>
    <row r="99" spans="1:7" ht="12.75" hidden="1">
      <c r="A99" s="17"/>
      <c r="B99" s="17" t="s">
        <v>78</v>
      </c>
      <c r="C99" s="20" t="s">
        <v>79</v>
      </c>
      <c r="D99" s="16">
        <v>21000</v>
      </c>
      <c r="E99" s="16"/>
      <c r="F99" s="16"/>
      <c r="G99" s="16"/>
    </row>
    <row r="100" spans="1:7" ht="12.75" customHeight="1" hidden="1">
      <c r="A100" s="17"/>
      <c r="B100" s="17" t="s">
        <v>22</v>
      </c>
      <c r="C100" s="20" t="s">
        <v>23</v>
      </c>
      <c r="D100" s="16">
        <f>98000-2500</f>
        <v>95500</v>
      </c>
      <c r="E100" s="16"/>
      <c r="F100" s="16"/>
      <c r="G100" s="16">
        <f>D100-E100</f>
        <v>95500</v>
      </c>
    </row>
    <row r="101" spans="1:7" ht="12.75" hidden="1">
      <c r="A101" s="17"/>
      <c r="B101" s="17" t="s">
        <v>24</v>
      </c>
      <c r="C101" s="20" t="s">
        <v>25</v>
      </c>
      <c r="D101" s="16">
        <v>8000</v>
      </c>
      <c r="E101" s="16"/>
      <c r="F101" s="16"/>
      <c r="G101" s="16"/>
    </row>
    <row r="102" spans="1:7" ht="12.75" hidden="1">
      <c r="A102" s="17"/>
      <c r="B102" s="17" t="s">
        <v>50</v>
      </c>
      <c r="C102" s="20" t="s">
        <v>51</v>
      </c>
      <c r="D102" s="16">
        <v>32640</v>
      </c>
      <c r="E102" s="16"/>
      <c r="F102" s="16"/>
      <c r="G102" s="16"/>
    </row>
    <row r="103" spans="1:7" ht="12.75" hidden="1">
      <c r="A103" s="17"/>
      <c r="B103" s="17" t="s">
        <v>26</v>
      </c>
      <c r="C103" s="20" t="s">
        <v>27</v>
      </c>
      <c r="D103" s="16">
        <v>320</v>
      </c>
      <c r="E103" s="16"/>
      <c r="F103" s="16"/>
      <c r="G103" s="16"/>
    </row>
    <row r="104" spans="1:7" ht="12.75" customHeight="1" hidden="1">
      <c r="A104" s="17"/>
      <c r="B104" s="17" t="s">
        <v>28</v>
      </c>
      <c r="C104" s="20" t="s">
        <v>29</v>
      </c>
      <c r="D104" s="16">
        <f>54000-6532</f>
        <v>47468</v>
      </c>
      <c r="E104" s="16"/>
      <c r="F104" s="16"/>
      <c r="G104" s="16">
        <f>D104-E104</f>
        <v>47468</v>
      </c>
    </row>
    <row r="105" spans="1:7" ht="12.75" customHeight="1" hidden="1">
      <c r="A105" s="17"/>
      <c r="B105" s="17" t="s">
        <v>94</v>
      </c>
      <c r="C105" s="20" t="s">
        <v>95</v>
      </c>
      <c r="D105" s="16">
        <v>2100</v>
      </c>
      <c r="E105" s="16"/>
      <c r="F105" s="16"/>
      <c r="G105" s="16"/>
    </row>
    <row r="106" spans="1:7" ht="12.75" hidden="1">
      <c r="A106" s="17"/>
      <c r="B106" s="17" t="s">
        <v>30</v>
      </c>
      <c r="C106" s="20" t="s">
        <v>31</v>
      </c>
      <c r="D106" s="16">
        <v>7000</v>
      </c>
      <c r="E106" s="16"/>
      <c r="F106" s="16"/>
      <c r="G106" s="16"/>
    </row>
    <row r="107" spans="1:7" ht="12.75" hidden="1">
      <c r="A107" s="17"/>
      <c r="B107" s="17" t="s">
        <v>52</v>
      </c>
      <c r="C107" s="20" t="s">
        <v>53</v>
      </c>
      <c r="D107" s="16">
        <f>26400-2100</f>
        <v>24300</v>
      </c>
      <c r="E107" s="16"/>
      <c r="F107" s="16"/>
      <c r="G107" s="16"/>
    </row>
    <row r="108" spans="1:7" ht="12.75" hidden="1">
      <c r="A108" s="17"/>
      <c r="B108" s="17" t="s">
        <v>32</v>
      </c>
      <c r="C108" s="20" t="s">
        <v>33</v>
      </c>
      <c r="D108" s="16">
        <v>28560</v>
      </c>
      <c r="E108" s="16"/>
      <c r="F108" s="16"/>
      <c r="G108" s="16"/>
    </row>
    <row r="109" spans="1:7" ht="12.75" hidden="1">
      <c r="A109" s="17"/>
      <c r="B109" s="17" t="s">
        <v>34</v>
      </c>
      <c r="C109" s="20" t="s">
        <v>35</v>
      </c>
      <c r="D109" s="16">
        <v>3730</v>
      </c>
      <c r="E109" s="16"/>
      <c r="F109" s="16"/>
      <c r="G109" s="16"/>
    </row>
    <row r="110" spans="1:7" ht="12.75" hidden="1">
      <c r="A110" s="17"/>
      <c r="B110" s="17" t="s">
        <v>36</v>
      </c>
      <c r="C110" s="20" t="s">
        <v>54</v>
      </c>
      <c r="D110" s="16">
        <v>16177</v>
      </c>
      <c r="E110" s="16"/>
      <c r="F110" s="16"/>
      <c r="G110" s="16"/>
    </row>
    <row r="111" spans="1:7" ht="12.75" hidden="1">
      <c r="A111" s="17"/>
      <c r="B111" s="17" t="s">
        <v>96</v>
      </c>
      <c r="C111" s="20" t="s">
        <v>97</v>
      </c>
      <c r="D111" s="16">
        <v>6000</v>
      </c>
      <c r="E111" s="16"/>
      <c r="F111" s="16"/>
      <c r="G111" s="16">
        <f>F111+D111</f>
        <v>6000</v>
      </c>
    </row>
    <row r="112" spans="1:7" ht="12.75" customHeight="1" hidden="1">
      <c r="A112" s="17"/>
      <c r="B112" s="17" t="s">
        <v>98</v>
      </c>
      <c r="C112" s="20" t="s">
        <v>99</v>
      </c>
      <c r="D112" s="16">
        <v>4300</v>
      </c>
      <c r="E112" s="16"/>
      <c r="F112" s="16"/>
      <c r="G112" s="16"/>
    </row>
    <row r="113" spans="1:7" ht="12.75" customHeight="1" hidden="1">
      <c r="A113" s="17"/>
      <c r="B113" s="17" t="s">
        <v>100</v>
      </c>
      <c r="C113" s="20" t="s">
        <v>101</v>
      </c>
      <c r="D113" s="16">
        <f>22000-550</f>
        <v>21450</v>
      </c>
      <c r="E113" s="16"/>
      <c r="F113" s="16"/>
      <c r="G113" s="16">
        <f>D113-E113</f>
        <v>21450</v>
      </c>
    </row>
    <row r="114" spans="1:7" ht="12.75" hidden="1">
      <c r="A114" s="17"/>
      <c r="B114" s="17" t="s">
        <v>102</v>
      </c>
      <c r="C114" s="20" t="s">
        <v>103</v>
      </c>
      <c r="D114" s="16">
        <v>10000</v>
      </c>
      <c r="E114" s="16"/>
      <c r="F114" s="16"/>
      <c r="G114" s="16"/>
    </row>
    <row r="115" spans="1:7" ht="12.75" hidden="1">
      <c r="A115" s="17" t="s">
        <v>104</v>
      </c>
      <c r="B115" s="17"/>
      <c r="C115" s="20" t="s">
        <v>47</v>
      </c>
      <c r="D115" s="16">
        <f>SUM(D116:D124)</f>
        <v>38002</v>
      </c>
      <c r="E115" s="16">
        <f>SUM(E116:E124)</f>
        <v>0</v>
      </c>
      <c r="F115" s="16">
        <f>SUM(F116:F124)</f>
        <v>0</v>
      </c>
      <c r="G115" s="16">
        <f>D115+F115-E115</f>
        <v>38002</v>
      </c>
    </row>
    <row r="116" spans="1:7" ht="12.75" hidden="1">
      <c r="A116" s="17"/>
      <c r="B116" s="17" t="s">
        <v>14</v>
      </c>
      <c r="C116" s="20" t="s">
        <v>15</v>
      </c>
      <c r="D116" s="16">
        <f>20986-1512</f>
        <v>19474</v>
      </c>
      <c r="E116" s="16"/>
      <c r="F116" s="16"/>
      <c r="G116" s="16">
        <f>D116-E116</f>
        <v>19474</v>
      </c>
    </row>
    <row r="117" spans="1:7" ht="12.75" customHeight="1" hidden="1">
      <c r="A117" s="17"/>
      <c r="B117" s="17" t="s">
        <v>16</v>
      </c>
      <c r="C117" s="20" t="s">
        <v>17</v>
      </c>
      <c r="D117" s="16">
        <f>600+2172</f>
        <v>2772</v>
      </c>
      <c r="E117" s="16"/>
      <c r="F117" s="16"/>
      <c r="G117" s="16">
        <f>F117+D117</f>
        <v>2772</v>
      </c>
    </row>
    <row r="118" spans="1:7" ht="12.75" hidden="1">
      <c r="A118" s="17"/>
      <c r="B118" s="17" t="s">
        <v>18</v>
      </c>
      <c r="C118" s="20" t="s">
        <v>49</v>
      </c>
      <c r="D118" s="16">
        <v>5516</v>
      </c>
      <c r="E118" s="16"/>
      <c r="F118" s="16"/>
      <c r="G118" s="16"/>
    </row>
    <row r="119" spans="1:7" ht="12.75" hidden="1">
      <c r="A119" s="17"/>
      <c r="B119" s="17" t="s">
        <v>20</v>
      </c>
      <c r="C119" s="20" t="s">
        <v>21</v>
      </c>
      <c r="D119" s="16">
        <v>741</v>
      </c>
      <c r="E119" s="16"/>
      <c r="F119" s="16"/>
      <c r="G119" s="16"/>
    </row>
    <row r="120" spans="1:7" ht="12.75" customHeight="1" hidden="1">
      <c r="A120" s="17"/>
      <c r="B120" s="17" t="s">
        <v>22</v>
      </c>
      <c r="C120" s="20" t="s">
        <v>23</v>
      </c>
      <c r="D120" s="16">
        <f>4500-1000</f>
        <v>3500</v>
      </c>
      <c r="E120" s="16"/>
      <c r="F120" s="16"/>
      <c r="G120" s="16">
        <f>D120-E120</f>
        <v>3500</v>
      </c>
    </row>
    <row r="121" spans="1:7" ht="12.75" hidden="1">
      <c r="A121" s="17"/>
      <c r="B121" s="17" t="s">
        <v>26</v>
      </c>
      <c r="C121" s="20" t="s">
        <v>27</v>
      </c>
      <c r="D121" s="16">
        <v>275</v>
      </c>
      <c r="E121" s="16"/>
      <c r="F121" s="16"/>
      <c r="G121" s="16"/>
    </row>
    <row r="122" spans="1:7" ht="12.75" hidden="1">
      <c r="A122" s="17"/>
      <c r="B122" s="17" t="s">
        <v>28</v>
      </c>
      <c r="C122" s="20" t="s">
        <v>29</v>
      </c>
      <c r="D122" s="16">
        <v>825</v>
      </c>
      <c r="E122" s="16"/>
      <c r="F122" s="16"/>
      <c r="G122" s="16"/>
    </row>
    <row r="123" spans="1:7" ht="12.75" hidden="1">
      <c r="A123" s="17"/>
      <c r="B123" s="17" t="s">
        <v>34</v>
      </c>
      <c r="C123" s="20" t="s">
        <v>35</v>
      </c>
      <c r="D123" s="16">
        <v>500</v>
      </c>
      <c r="E123" s="16"/>
      <c r="F123" s="16"/>
      <c r="G123" s="16"/>
    </row>
    <row r="124" spans="1:7" ht="12.75" hidden="1">
      <c r="A124" s="17"/>
      <c r="B124" s="17" t="s">
        <v>36</v>
      </c>
      <c r="C124" s="20" t="s">
        <v>54</v>
      </c>
      <c r="D124" s="16">
        <v>4399</v>
      </c>
      <c r="E124" s="16"/>
      <c r="F124" s="16"/>
      <c r="G124" s="16"/>
    </row>
    <row r="125" spans="1:7" ht="12.75" customHeight="1" hidden="1">
      <c r="A125" s="27" t="s">
        <v>105</v>
      </c>
      <c r="B125" s="27"/>
      <c r="C125" s="27"/>
      <c r="D125" s="16">
        <f>D126</f>
        <v>777</v>
      </c>
      <c r="E125" s="16"/>
      <c r="F125" s="16"/>
      <c r="G125" s="16">
        <f>G126</f>
        <v>0</v>
      </c>
    </row>
    <row r="126" spans="1:7" ht="12.75" hidden="1">
      <c r="A126" s="17" t="s">
        <v>106</v>
      </c>
      <c r="B126" s="17"/>
      <c r="C126" s="28" t="s">
        <v>107</v>
      </c>
      <c r="D126" s="16">
        <f>D127</f>
        <v>777</v>
      </c>
      <c r="E126" s="16"/>
      <c r="F126" s="16"/>
      <c r="G126" s="16"/>
    </row>
    <row r="127" spans="1:7" ht="12.75" customHeight="1" hidden="1">
      <c r="A127" s="17" t="s">
        <v>83</v>
      </c>
      <c r="B127" s="17" t="s">
        <v>28</v>
      </c>
      <c r="C127" s="28" t="s">
        <v>29</v>
      </c>
      <c r="D127" s="16">
        <v>777</v>
      </c>
      <c r="E127" s="16"/>
      <c r="F127" s="16"/>
      <c r="G127" s="16"/>
    </row>
    <row r="128" spans="1:7" ht="12.75" customHeight="1" hidden="1">
      <c r="A128" s="17" t="s">
        <v>108</v>
      </c>
      <c r="B128" s="17"/>
      <c r="C128" s="28" t="s">
        <v>109</v>
      </c>
      <c r="D128" s="16">
        <v>0</v>
      </c>
      <c r="E128" s="16"/>
      <c r="F128" s="16"/>
      <c r="G128" s="16"/>
    </row>
    <row r="129" spans="1:7" ht="12.75" customHeight="1" hidden="1">
      <c r="A129" s="17"/>
      <c r="B129" s="17" t="s">
        <v>76</v>
      </c>
      <c r="C129" s="28" t="s">
        <v>77</v>
      </c>
      <c r="D129" s="16">
        <v>0</v>
      </c>
      <c r="E129" s="16"/>
      <c r="F129" s="16"/>
      <c r="G129" s="16"/>
    </row>
    <row r="130" spans="1:7" ht="12.75" customHeight="1" hidden="1">
      <c r="A130" s="17"/>
      <c r="B130" s="17" t="s">
        <v>18</v>
      </c>
      <c r="C130" s="28" t="s">
        <v>49</v>
      </c>
      <c r="D130" s="16">
        <v>0</v>
      </c>
      <c r="E130" s="16"/>
      <c r="F130" s="16"/>
      <c r="G130" s="16"/>
    </row>
    <row r="131" spans="1:7" ht="12.75" customHeight="1" hidden="1">
      <c r="A131" s="17"/>
      <c r="B131" s="17" t="s">
        <v>20</v>
      </c>
      <c r="C131" s="28" t="s">
        <v>21</v>
      </c>
      <c r="D131" s="16">
        <v>0</v>
      </c>
      <c r="E131" s="16"/>
      <c r="F131" s="16"/>
      <c r="G131" s="16"/>
    </row>
    <row r="132" spans="1:7" ht="12.75" customHeight="1" hidden="1">
      <c r="A132" s="17"/>
      <c r="B132" s="17" t="s">
        <v>78</v>
      </c>
      <c r="C132" s="28" t="s">
        <v>79</v>
      </c>
      <c r="D132" s="16">
        <v>0</v>
      </c>
      <c r="E132" s="16"/>
      <c r="F132" s="16"/>
      <c r="G132" s="16"/>
    </row>
    <row r="133" spans="1:7" ht="12.75" customHeight="1" hidden="1">
      <c r="A133" s="17"/>
      <c r="B133" s="17" t="s">
        <v>22</v>
      </c>
      <c r="C133" s="28" t="s">
        <v>23</v>
      </c>
      <c r="D133" s="16">
        <v>0</v>
      </c>
      <c r="E133" s="16"/>
      <c r="F133" s="16"/>
      <c r="G133" s="16"/>
    </row>
    <row r="134" spans="1:7" ht="12.75" customHeight="1" hidden="1">
      <c r="A134" s="17"/>
      <c r="B134" s="17" t="s">
        <v>28</v>
      </c>
      <c r="C134" s="28" t="s">
        <v>29</v>
      </c>
      <c r="D134" s="16">
        <v>0</v>
      </c>
      <c r="E134" s="16"/>
      <c r="F134" s="16"/>
      <c r="G134" s="16"/>
    </row>
    <row r="135" spans="1:7" ht="12.75" customHeight="1" hidden="1">
      <c r="A135" s="17"/>
      <c r="B135" s="17" t="s">
        <v>32</v>
      </c>
      <c r="C135" s="28" t="s">
        <v>33</v>
      </c>
      <c r="D135" s="16">
        <v>0</v>
      </c>
      <c r="E135" s="16"/>
      <c r="F135" s="16"/>
      <c r="G135" s="16"/>
    </row>
    <row r="136" spans="1:7" ht="12.75" customHeight="1" hidden="1">
      <c r="A136" s="29" t="s">
        <v>110</v>
      </c>
      <c r="B136" s="29"/>
      <c r="C136" s="29"/>
      <c r="D136" s="16">
        <f>D139+D151</f>
        <v>108428</v>
      </c>
      <c r="E136" s="16">
        <f>E139+E151</f>
        <v>0</v>
      </c>
      <c r="F136" s="16">
        <f>F139+F151</f>
        <v>0</v>
      </c>
      <c r="G136" s="16">
        <f>D136-E136+F136</f>
        <v>108428</v>
      </c>
    </row>
    <row r="137" spans="1:7" ht="12.75" customHeight="1" hidden="1">
      <c r="A137" s="29">
        <v>75403</v>
      </c>
      <c r="B137" s="29"/>
      <c r="C137" s="30" t="s">
        <v>111</v>
      </c>
      <c r="D137" s="16"/>
      <c r="E137" s="16"/>
      <c r="F137" s="16"/>
      <c r="G137" s="16"/>
    </row>
    <row r="138" spans="1:7" ht="12.75" customHeight="1" hidden="1">
      <c r="A138" s="29"/>
      <c r="B138" s="29">
        <v>6170</v>
      </c>
      <c r="C138" s="31" t="s">
        <v>112</v>
      </c>
      <c r="D138" s="16">
        <v>0</v>
      </c>
      <c r="E138" s="16"/>
      <c r="F138" s="16"/>
      <c r="G138" s="16"/>
    </row>
    <row r="139" spans="1:7" ht="12.75" customHeight="1" hidden="1">
      <c r="A139" s="17" t="s">
        <v>113</v>
      </c>
      <c r="B139" s="17"/>
      <c r="C139" s="28" t="s">
        <v>114</v>
      </c>
      <c r="D139" s="16">
        <f>SUM(D140:D150)</f>
        <v>97278</v>
      </c>
      <c r="E139" s="16">
        <f>SUM(E140:E150)</f>
        <v>0</v>
      </c>
      <c r="F139" s="16"/>
      <c r="G139" s="16">
        <f>D139-E139</f>
        <v>97278</v>
      </c>
    </row>
    <row r="140" spans="1:7" ht="12.75" customHeight="1" hidden="1">
      <c r="A140" s="17"/>
      <c r="B140" s="17" t="s">
        <v>115</v>
      </c>
      <c r="C140" s="28" t="s">
        <v>116</v>
      </c>
      <c r="D140" s="16">
        <v>960</v>
      </c>
      <c r="E140" s="16"/>
      <c r="F140" s="16"/>
      <c r="G140" s="16"/>
    </row>
    <row r="141" spans="1:7" ht="12.75" customHeight="1" hidden="1">
      <c r="A141" s="17"/>
      <c r="B141" s="17" t="s">
        <v>76</v>
      </c>
      <c r="C141" s="21" t="s">
        <v>77</v>
      </c>
      <c r="D141" s="16">
        <v>18000</v>
      </c>
      <c r="E141" s="16"/>
      <c r="F141" s="16"/>
      <c r="G141" s="16"/>
    </row>
    <row r="142" spans="1:7" ht="12.75" customHeight="1" hidden="1">
      <c r="A142" s="17"/>
      <c r="B142" s="17" t="s">
        <v>18</v>
      </c>
      <c r="C142" s="28" t="s">
        <v>49</v>
      </c>
      <c r="D142" s="16">
        <v>805</v>
      </c>
      <c r="E142" s="16"/>
      <c r="F142" s="16"/>
      <c r="G142" s="16"/>
    </row>
    <row r="143" spans="1:7" ht="12.75" customHeight="1" hidden="1">
      <c r="A143" s="17"/>
      <c r="B143" s="17" t="s">
        <v>20</v>
      </c>
      <c r="C143" s="28" t="s">
        <v>21</v>
      </c>
      <c r="D143" s="16">
        <v>115</v>
      </c>
      <c r="E143" s="16"/>
      <c r="F143" s="16"/>
      <c r="G143" s="16"/>
    </row>
    <row r="144" spans="1:7" ht="12.75" customHeight="1" hidden="1">
      <c r="A144" s="17"/>
      <c r="B144" s="17" t="s">
        <v>78</v>
      </c>
      <c r="C144" s="21" t="s">
        <v>79</v>
      </c>
      <c r="D144" s="16">
        <v>24770</v>
      </c>
      <c r="E144" s="16"/>
      <c r="F144" s="16"/>
      <c r="G144" s="16"/>
    </row>
    <row r="145" spans="1:7" ht="12.75" customHeight="1" hidden="1">
      <c r="A145" s="17"/>
      <c r="B145" s="17" t="s">
        <v>22</v>
      </c>
      <c r="C145" s="20" t="s">
        <v>23</v>
      </c>
      <c r="D145" s="16">
        <f>38948-1500</f>
        <v>37448</v>
      </c>
      <c r="E145" s="16"/>
      <c r="F145" s="16"/>
      <c r="G145" s="16">
        <f>D145-E145</f>
        <v>37448</v>
      </c>
    </row>
    <row r="146" spans="1:7" ht="12.75" customHeight="1" hidden="1">
      <c r="A146" s="17"/>
      <c r="B146" s="17" t="s">
        <v>24</v>
      </c>
      <c r="C146" s="21" t="s">
        <v>25</v>
      </c>
      <c r="D146" s="16">
        <v>4600</v>
      </c>
      <c r="E146" s="16"/>
      <c r="F146" s="16"/>
      <c r="G146" s="16"/>
    </row>
    <row r="147" spans="1:7" ht="12.75" customHeight="1" hidden="1">
      <c r="A147" s="17"/>
      <c r="B147" s="17" t="s">
        <v>50</v>
      </c>
      <c r="C147" s="21" t="s">
        <v>51</v>
      </c>
      <c r="D147" s="16">
        <v>3500</v>
      </c>
      <c r="E147" s="16"/>
      <c r="F147" s="16"/>
      <c r="G147" s="16"/>
    </row>
    <row r="148" spans="1:7" ht="12.75" customHeight="1" hidden="1">
      <c r="A148" s="17"/>
      <c r="B148" s="17" t="s">
        <v>26</v>
      </c>
      <c r="C148" s="21" t="s">
        <v>27</v>
      </c>
      <c r="D148" s="16">
        <v>180</v>
      </c>
      <c r="E148" s="16"/>
      <c r="F148" s="16"/>
      <c r="G148" s="16"/>
    </row>
    <row r="149" spans="1:7" ht="12.75" customHeight="1" hidden="1">
      <c r="A149" s="17"/>
      <c r="B149" s="17" t="s">
        <v>28</v>
      </c>
      <c r="C149" s="21" t="s">
        <v>29</v>
      </c>
      <c r="D149" s="16">
        <v>2800</v>
      </c>
      <c r="E149" s="16"/>
      <c r="F149" s="16"/>
      <c r="G149" s="16"/>
    </row>
    <row r="150" spans="1:7" ht="12.75" customHeight="1" hidden="1">
      <c r="A150" s="17"/>
      <c r="B150" s="17" t="s">
        <v>34</v>
      </c>
      <c r="C150" s="21" t="s">
        <v>35</v>
      </c>
      <c r="D150" s="16">
        <v>4100</v>
      </c>
      <c r="E150" s="16"/>
      <c r="F150" s="16"/>
      <c r="G150" s="16"/>
    </row>
    <row r="151" spans="1:7" ht="12.75" customHeight="1" hidden="1">
      <c r="A151" s="17" t="s">
        <v>117</v>
      </c>
      <c r="B151" s="17"/>
      <c r="C151" s="28" t="s">
        <v>118</v>
      </c>
      <c r="D151" s="16">
        <f>SUM(D152:D155)</f>
        <v>11150</v>
      </c>
      <c r="E151" s="16"/>
      <c r="F151" s="16">
        <f>SUM(F152:F155)</f>
        <v>0</v>
      </c>
      <c r="G151" s="16">
        <f>F151+D151</f>
        <v>11150</v>
      </c>
    </row>
    <row r="152" spans="1:7" ht="12.75" customHeight="1" hidden="1">
      <c r="A152" s="17"/>
      <c r="B152" s="17" t="s">
        <v>119</v>
      </c>
      <c r="C152" s="28" t="s">
        <v>120</v>
      </c>
      <c r="D152" s="16">
        <v>543</v>
      </c>
      <c r="E152" s="16"/>
      <c r="F152" s="16"/>
      <c r="G152" s="16">
        <v>543</v>
      </c>
    </row>
    <row r="153" spans="1:7" ht="12.75" customHeight="1" hidden="1">
      <c r="A153" s="17" t="s">
        <v>83</v>
      </c>
      <c r="B153" s="17" t="s">
        <v>22</v>
      </c>
      <c r="C153" s="28" t="s">
        <v>23</v>
      </c>
      <c r="D153" s="16">
        <v>600</v>
      </c>
      <c r="E153" s="16"/>
      <c r="F153" s="16"/>
      <c r="G153" s="16"/>
    </row>
    <row r="154" spans="1:7" ht="12.75" customHeight="1" hidden="1">
      <c r="A154" s="17"/>
      <c r="B154" s="17" t="s">
        <v>121</v>
      </c>
      <c r="C154" s="28" t="s">
        <v>122</v>
      </c>
      <c r="D154" s="16">
        <v>7</v>
      </c>
      <c r="E154" s="16"/>
      <c r="F154" s="16"/>
      <c r="G154" s="16">
        <f>F154</f>
        <v>0</v>
      </c>
    </row>
    <row r="155" spans="1:7" ht="12.75" customHeight="1" hidden="1">
      <c r="A155" s="17" t="s">
        <v>83</v>
      </c>
      <c r="B155" s="17" t="s">
        <v>102</v>
      </c>
      <c r="C155" s="20" t="s">
        <v>103</v>
      </c>
      <c r="D155" s="16">
        <v>10000</v>
      </c>
      <c r="E155" s="16"/>
      <c r="F155" s="16"/>
      <c r="G155" s="16"/>
    </row>
    <row r="156" spans="1:7" ht="12.75" customHeight="1" hidden="1">
      <c r="A156" s="29" t="s">
        <v>123</v>
      </c>
      <c r="B156" s="29"/>
      <c r="C156" s="29"/>
      <c r="D156" s="16">
        <f>D157</f>
        <v>34000</v>
      </c>
      <c r="E156" s="16"/>
      <c r="F156" s="16"/>
      <c r="G156" s="16"/>
    </row>
    <row r="157" spans="1:7" ht="12.75" customHeight="1" hidden="1">
      <c r="A157" s="17" t="s">
        <v>124</v>
      </c>
      <c r="B157" s="17"/>
      <c r="C157" s="28" t="s">
        <v>125</v>
      </c>
      <c r="D157" s="16">
        <f>D158</f>
        <v>34000</v>
      </c>
      <c r="E157" s="16"/>
      <c r="F157" s="16"/>
      <c r="G157" s="16"/>
    </row>
    <row r="158" spans="1:7" ht="12.75" customHeight="1" hidden="1">
      <c r="A158" s="17"/>
      <c r="B158" s="17" t="s">
        <v>126</v>
      </c>
      <c r="C158" s="28" t="s">
        <v>127</v>
      </c>
      <c r="D158" s="16">
        <v>34000</v>
      </c>
      <c r="E158" s="16"/>
      <c r="F158" s="16"/>
      <c r="G158" s="16"/>
    </row>
    <row r="159" spans="1:7" ht="12.75" customHeight="1" hidden="1">
      <c r="A159" s="17" t="s">
        <v>128</v>
      </c>
      <c r="B159" s="17"/>
      <c r="C159" s="17"/>
      <c r="D159" s="16">
        <f>D160</f>
        <v>30000</v>
      </c>
      <c r="E159" s="16"/>
      <c r="F159" s="16"/>
      <c r="G159" s="16"/>
    </row>
    <row r="160" spans="1:7" ht="12.75" hidden="1">
      <c r="A160" s="17" t="s">
        <v>129</v>
      </c>
      <c r="B160" s="17"/>
      <c r="C160" s="28" t="s">
        <v>130</v>
      </c>
      <c r="D160" s="16">
        <f>D161</f>
        <v>30000</v>
      </c>
      <c r="E160" s="16"/>
      <c r="F160" s="16"/>
      <c r="G160" s="16"/>
    </row>
    <row r="161" spans="1:7" ht="12.75" hidden="1">
      <c r="A161" s="17"/>
      <c r="B161" s="17" t="s">
        <v>131</v>
      </c>
      <c r="C161" s="28" t="s">
        <v>132</v>
      </c>
      <c r="D161" s="16">
        <v>30000</v>
      </c>
      <c r="E161" s="16"/>
      <c r="F161" s="16"/>
      <c r="G161" s="16"/>
    </row>
    <row r="162" spans="1:7" ht="12.75" customHeight="1" hidden="1">
      <c r="A162" s="29" t="s">
        <v>133</v>
      </c>
      <c r="B162" s="29"/>
      <c r="C162" s="29"/>
      <c r="D162" s="16">
        <f>D163</f>
        <v>50000</v>
      </c>
      <c r="E162" s="16"/>
      <c r="F162" s="16">
        <v>0</v>
      </c>
      <c r="G162" s="16">
        <f>F162</f>
        <v>0</v>
      </c>
    </row>
    <row r="163" spans="1:7" ht="12.75" customHeight="1" hidden="1">
      <c r="A163" s="17" t="s">
        <v>134</v>
      </c>
      <c r="B163" s="17"/>
      <c r="C163" s="26" t="s">
        <v>135</v>
      </c>
      <c r="D163" s="16">
        <f>D164</f>
        <v>50000</v>
      </c>
      <c r="E163" s="16"/>
      <c r="F163" s="16"/>
      <c r="G163" s="16"/>
    </row>
    <row r="164" spans="1:7" ht="12.75" customHeight="1" hidden="1">
      <c r="A164" s="17"/>
      <c r="B164" s="17" t="s">
        <v>136</v>
      </c>
      <c r="C164" s="26" t="s">
        <v>137</v>
      </c>
      <c r="D164" s="16">
        <v>50000</v>
      </c>
      <c r="E164" s="16"/>
      <c r="F164" s="16"/>
      <c r="G164" s="16"/>
    </row>
    <row r="165" spans="1:9" ht="27" customHeight="1">
      <c r="A165" s="29" t="s">
        <v>138</v>
      </c>
      <c r="B165" s="29"/>
      <c r="C165" s="29"/>
      <c r="D165" s="32">
        <v>4518961</v>
      </c>
      <c r="E165" s="32">
        <v>400</v>
      </c>
      <c r="F165" s="5">
        <v>400</v>
      </c>
      <c r="G165" s="5">
        <v>4518961</v>
      </c>
      <c r="H165" s="33"/>
      <c r="I165" s="33"/>
    </row>
    <row r="166" spans="1:7" ht="12.75" customHeight="1" hidden="1">
      <c r="A166" s="17" t="s">
        <v>139</v>
      </c>
      <c r="B166" s="24"/>
      <c r="C166" s="28" t="s">
        <v>140</v>
      </c>
      <c r="D166" s="16" t="e">
        <f>SUM(D167:D185)</f>
        <v>#REF!</v>
      </c>
      <c r="E166" s="16">
        <f>SUM(E167:E185)</f>
        <v>0</v>
      </c>
      <c r="F166" s="16">
        <f>SUM(F167:F185)</f>
        <v>0</v>
      </c>
      <c r="G166" s="16" t="e">
        <f>D166-E166</f>
        <v>#REF!</v>
      </c>
    </row>
    <row r="167" spans="1:7" ht="12.75" customHeight="1" hidden="1">
      <c r="A167" s="24"/>
      <c r="B167" s="17" t="s">
        <v>115</v>
      </c>
      <c r="C167" s="28" t="s">
        <v>141</v>
      </c>
      <c r="D167" s="16" t="e">
        <f>#REF!+#REF!</f>
        <v>#REF!</v>
      </c>
      <c r="E167" s="16"/>
      <c r="F167" s="16"/>
      <c r="G167" s="16"/>
    </row>
    <row r="168" spans="1:7" ht="12.75" customHeight="1" hidden="1">
      <c r="A168" s="24"/>
      <c r="B168" s="17" t="s">
        <v>14</v>
      </c>
      <c r="C168" s="20" t="s">
        <v>15</v>
      </c>
      <c r="D168" s="16" t="e">
        <f>#REF!+#REF!</f>
        <v>#REF!</v>
      </c>
      <c r="E168" s="16"/>
      <c r="F168" s="16"/>
      <c r="G168" s="16"/>
    </row>
    <row r="169" spans="1:7" ht="12.75" customHeight="1" hidden="1">
      <c r="A169" s="24"/>
      <c r="B169" s="17" t="s">
        <v>16</v>
      </c>
      <c r="C169" s="20" t="s">
        <v>17</v>
      </c>
      <c r="D169" s="16">
        <f>89757-9329</f>
        <v>80428</v>
      </c>
      <c r="E169" s="16"/>
      <c r="F169" s="16"/>
      <c r="G169" s="16">
        <f>D169-E169</f>
        <v>80428</v>
      </c>
    </row>
    <row r="170" spans="1:7" ht="12.75" customHeight="1" hidden="1">
      <c r="A170" s="24"/>
      <c r="B170" s="17" t="s">
        <v>18</v>
      </c>
      <c r="C170" s="20" t="s">
        <v>49</v>
      </c>
      <c r="D170" s="16">
        <f>211517-1610</f>
        <v>209907</v>
      </c>
      <c r="E170" s="16"/>
      <c r="F170" s="16"/>
      <c r="G170" s="16">
        <f>D170-E170</f>
        <v>209907</v>
      </c>
    </row>
    <row r="171" spans="1:7" ht="12.75" customHeight="1" hidden="1">
      <c r="A171" s="24"/>
      <c r="B171" s="17" t="s">
        <v>20</v>
      </c>
      <c r="C171" s="20" t="s">
        <v>21</v>
      </c>
      <c r="D171" s="16">
        <f>30094-228</f>
        <v>29866</v>
      </c>
      <c r="E171" s="16"/>
      <c r="F171" s="16"/>
      <c r="G171" s="16">
        <f>D171-E171</f>
        <v>29866</v>
      </c>
    </row>
    <row r="172" spans="1:7" ht="12.75" customHeight="1" hidden="1">
      <c r="A172" s="24"/>
      <c r="B172" s="17" t="s">
        <v>22</v>
      </c>
      <c r="C172" s="20" t="s">
        <v>23</v>
      </c>
      <c r="D172" s="16">
        <f>99894-1000</f>
        <v>98894</v>
      </c>
      <c r="E172" s="16"/>
      <c r="F172" s="16"/>
      <c r="G172" s="16">
        <f>D172-E172</f>
        <v>98894</v>
      </c>
    </row>
    <row r="173" spans="1:7" ht="12.75" customHeight="1" hidden="1">
      <c r="A173" s="24"/>
      <c r="B173" s="17" t="s">
        <v>142</v>
      </c>
      <c r="C173" s="20" t="s">
        <v>143</v>
      </c>
      <c r="D173" s="16">
        <f>7500-1300</f>
        <v>6200</v>
      </c>
      <c r="E173" s="16"/>
      <c r="F173" s="16"/>
      <c r="G173" s="16">
        <f>D173-E173</f>
        <v>6200</v>
      </c>
    </row>
    <row r="174" spans="1:7" ht="12.75" customHeight="1" hidden="1">
      <c r="A174" s="24"/>
      <c r="B174" s="17" t="s">
        <v>24</v>
      </c>
      <c r="C174" s="20" t="s">
        <v>25</v>
      </c>
      <c r="D174" s="16" t="e">
        <f>#REF!+#REF!</f>
        <v>#REF!</v>
      </c>
      <c r="E174" s="16"/>
      <c r="F174" s="16"/>
      <c r="G174" s="16"/>
    </row>
    <row r="175" spans="1:7" ht="12.75" customHeight="1" hidden="1">
      <c r="A175" s="24"/>
      <c r="B175" s="17" t="s">
        <v>50</v>
      </c>
      <c r="C175" s="20" t="s">
        <v>51</v>
      </c>
      <c r="D175" s="16" t="e">
        <f>#REF!+#REF!</f>
        <v>#REF!</v>
      </c>
      <c r="E175" s="16"/>
      <c r="F175" s="16"/>
      <c r="G175" s="16"/>
    </row>
    <row r="176" spans="1:7" ht="12.75" customHeight="1" hidden="1">
      <c r="A176" s="24"/>
      <c r="B176" s="17" t="s">
        <v>26</v>
      </c>
      <c r="C176" s="20" t="s">
        <v>27</v>
      </c>
      <c r="D176" s="16" t="e">
        <f>#REF!+#REF!</f>
        <v>#REF!</v>
      </c>
      <c r="E176" s="16"/>
      <c r="F176" s="16"/>
      <c r="G176" s="16"/>
    </row>
    <row r="177" spans="1:7" ht="12.75" customHeight="1" hidden="1">
      <c r="A177" s="24"/>
      <c r="B177" s="17" t="s">
        <v>28</v>
      </c>
      <c r="C177" s="20" t="s">
        <v>29</v>
      </c>
      <c r="D177" s="16">
        <f>34020-1425</f>
        <v>32595</v>
      </c>
      <c r="E177" s="16"/>
      <c r="F177" s="16"/>
      <c r="G177" s="16">
        <f>D177-E177</f>
        <v>32595</v>
      </c>
    </row>
    <row r="178" spans="1:7" ht="12.75" customHeight="1" hidden="1">
      <c r="A178" s="24"/>
      <c r="B178" s="17" t="s">
        <v>94</v>
      </c>
      <c r="C178" s="20" t="s">
        <v>95</v>
      </c>
      <c r="D178" s="16" t="e">
        <f>#REF!+#REF!</f>
        <v>#REF!</v>
      </c>
      <c r="E178" s="16"/>
      <c r="F178" s="16"/>
      <c r="G178" s="16"/>
    </row>
    <row r="179" spans="1:7" ht="12.75" customHeight="1" hidden="1">
      <c r="A179" s="24"/>
      <c r="B179" s="17" t="s">
        <v>52</v>
      </c>
      <c r="C179" s="20" t="s">
        <v>53</v>
      </c>
      <c r="D179" s="16" t="e">
        <f>#REF!+#REF!</f>
        <v>#REF!</v>
      </c>
      <c r="E179" s="16"/>
      <c r="F179" s="16"/>
      <c r="G179" s="16"/>
    </row>
    <row r="180" spans="1:7" ht="12.75" customHeight="1" hidden="1">
      <c r="A180" s="24"/>
      <c r="B180" s="17" t="s">
        <v>32</v>
      </c>
      <c r="C180" s="20" t="s">
        <v>33</v>
      </c>
      <c r="D180" s="16" t="e">
        <f>#REF!+#REF!</f>
        <v>#REF!</v>
      </c>
      <c r="E180" s="16"/>
      <c r="F180" s="16"/>
      <c r="G180" s="16"/>
    </row>
    <row r="181" spans="1:7" ht="12.75" customHeight="1" hidden="1">
      <c r="A181" s="24"/>
      <c r="B181" s="17" t="s">
        <v>34</v>
      </c>
      <c r="C181" s="20" t="s">
        <v>35</v>
      </c>
      <c r="D181" s="16" t="e">
        <f>#REF!+#REF!</f>
        <v>#REF!</v>
      </c>
      <c r="E181" s="16"/>
      <c r="F181" s="16"/>
      <c r="G181" s="16"/>
    </row>
    <row r="182" spans="1:7" ht="12.75" customHeight="1" hidden="1">
      <c r="A182" s="24"/>
      <c r="B182" s="17" t="s">
        <v>36</v>
      </c>
      <c r="C182" s="20" t="s">
        <v>54</v>
      </c>
      <c r="D182" s="16" t="e">
        <f>#REF!+#REF!</f>
        <v>#REF!</v>
      </c>
      <c r="E182" s="16"/>
      <c r="F182" s="16"/>
      <c r="G182" s="16"/>
    </row>
    <row r="183" spans="1:7" ht="12.75" customHeight="1" hidden="1">
      <c r="A183" s="24"/>
      <c r="B183" s="17" t="s">
        <v>98</v>
      </c>
      <c r="C183" s="20" t="s">
        <v>99</v>
      </c>
      <c r="D183" s="16" t="e">
        <f>#REF!+#REF!</f>
        <v>#REF!</v>
      </c>
      <c r="E183" s="16"/>
      <c r="F183" s="16"/>
      <c r="G183" s="16"/>
    </row>
    <row r="184" spans="1:7" ht="12.75" customHeight="1" hidden="1">
      <c r="A184" s="24"/>
      <c r="B184" s="17" t="s">
        <v>100</v>
      </c>
      <c r="C184" s="20" t="s">
        <v>101</v>
      </c>
      <c r="D184" s="16" t="e">
        <f>#REF!+#REF!</f>
        <v>#REF!</v>
      </c>
      <c r="E184" s="16"/>
      <c r="F184" s="16"/>
      <c r="G184" s="16"/>
    </row>
    <row r="185" spans="1:7" ht="12.75" customHeight="1" hidden="1">
      <c r="A185" s="24"/>
      <c r="B185" s="17" t="s">
        <v>144</v>
      </c>
      <c r="C185" s="28" t="s">
        <v>145</v>
      </c>
      <c r="D185" s="16">
        <v>1337610</v>
      </c>
      <c r="E185" s="16"/>
      <c r="F185" s="16"/>
      <c r="G185" s="16"/>
    </row>
    <row r="186" spans="1:7" s="34" customFormat="1" ht="12.75" customHeight="1" hidden="1">
      <c r="A186" s="24" t="s">
        <v>146</v>
      </c>
      <c r="B186" s="17"/>
      <c r="C186" s="28" t="s">
        <v>147</v>
      </c>
      <c r="D186" s="16">
        <f>SUM(D187:D195)</f>
        <v>87458</v>
      </c>
      <c r="E186" s="16">
        <f>SUM(E187:E195)</f>
        <v>0</v>
      </c>
      <c r="F186" s="16">
        <f>SUM(F187:F195)</f>
        <v>0</v>
      </c>
      <c r="G186" s="16">
        <f>D186-E186</f>
        <v>87458</v>
      </c>
    </row>
    <row r="187" spans="1:7" s="34" customFormat="1" ht="12.75" customHeight="1" hidden="1">
      <c r="A187" s="24"/>
      <c r="B187" s="17" t="s">
        <v>115</v>
      </c>
      <c r="C187" s="28" t="s">
        <v>141</v>
      </c>
      <c r="D187" s="16">
        <v>1672</v>
      </c>
      <c r="E187" s="16"/>
      <c r="F187" s="16"/>
      <c r="G187" s="16"/>
    </row>
    <row r="188" spans="1:7" s="34" customFormat="1" ht="12.75" customHeight="1" hidden="1">
      <c r="A188" s="24"/>
      <c r="B188" s="17" t="s">
        <v>14</v>
      </c>
      <c r="C188" s="20" t="s">
        <v>15</v>
      </c>
      <c r="D188" s="16">
        <v>62026</v>
      </c>
      <c r="E188" s="16"/>
      <c r="F188" s="16"/>
      <c r="G188" s="16"/>
    </row>
    <row r="189" spans="1:7" ht="12.75" customHeight="1" hidden="1">
      <c r="A189" s="24"/>
      <c r="B189" s="17" t="s">
        <v>16</v>
      </c>
      <c r="C189" s="20" t="s">
        <v>17</v>
      </c>
      <c r="D189" s="16">
        <f>4944-506</f>
        <v>4438</v>
      </c>
      <c r="E189" s="16"/>
      <c r="F189" s="16"/>
      <c r="G189" s="16">
        <f>D189-E189</f>
        <v>4438</v>
      </c>
    </row>
    <row r="190" spans="1:7" ht="12.75" customHeight="1" hidden="1">
      <c r="A190" s="24"/>
      <c r="B190" s="17" t="s">
        <v>18</v>
      </c>
      <c r="C190" s="20" t="s">
        <v>49</v>
      </c>
      <c r="D190" s="16">
        <f>11532-87</f>
        <v>11445</v>
      </c>
      <c r="E190" s="16"/>
      <c r="F190" s="16"/>
      <c r="G190" s="16">
        <f>D190-E190</f>
        <v>11445</v>
      </c>
    </row>
    <row r="191" spans="1:7" ht="12.75" customHeight="1" hidden="1">
      <c r="A191" s="24"/>
      <c r="B191" s="17" t="s">
        <v>20</v>
      </c>
      <c r="C191" s="20" t="s">
        <v>21</v>
      </c>
      <c r="D191" s="16">
        <f>1641-12</f>
        <v>1629</v>
      </c>
      <c r="E191" s="16"/>
      <c r="F191" s="16"/>
      <c r="G191" s="16">
        <f>D191-E191</f>
        <v>1629</v>
      </c>
    </row>
    <row r="192" spans="1:7" ht="12.75" customHeight="1" hidden="1">
      <c r="A192" s="24"/>
      <c r="B192" s="17" t="s">
        <v>22</v>
      </c>
      <c r="C192" s="20" t="s">
        <v>23</v>
      </c>
      <c r="D192" s="16">
        <f>1200-200</f>
        <v>1000</v>
      </c>
      <c r="E192" s="16"/>
      <c r="F192" s="16"/>
      <c r="G192" s="16">
        <f>D192-E192</f>
        <v>1000</v>
      </c>
    </row>
    <row r="193" spans="1:7" ht="12.75" customHeight="1" hidden="1">
      <c r="A193" s="24"/>
      <c r="B193" s="17" t="s">
        <v>142</v>
      </c>
      <c r="C193" s="20" t="s">
        <v>143</v>
      </c>
      <c r="D193" s="16">
        <f>1300-300</f>
        <v>1000</v>
      </c>
      <c r="E193" s="16"/>
      <c r="F193" s="16"/>
      <c r="G193" s="16">
        <f>D193-E193</f>
        <v>1000</v>
      </c>
    </row>
    <row r="194" spans="1:7" ht="12.75" customHeight="1" hidden="1">
      <c r="A194" s="24"/>
      <c r="B194" s="17" t="s">
        <v>32</v>
      </c>
      <c r="C194" s="20" t="s">
        <v>33</v>
      </c>
      <c r="D194" s="16">
        <v>100</v>
      </c>
      <c r="E194" s="16"/>
      <c r="F194" s="16"/>
      <c r="G194" s="16"/>
    </row>
    <row r="195" spans="1:7" ht="12.75" customHeight="1" hidden="1">
      <c r="A195" s="24"/>
      <c r="B195" s="17" t="s">
        <v>36</v>
      </c>
      <c r="C195" s="20" t="s">
        <v>54</v>
      </c>
      <c r="D195" s="16">
        <v>4148</v>
      </c>
      <c r="E195" s="16"/>
      <c r="F195" s="16"/>
      <c r="G195" s="16"/>
    </row>
    <row r="196" spans="1:7" ht="12.75" customHeight="1" hidden="1">
      <c r="A196" s="17" t="s">
        <v>148</v>
      </c>
      <c r="B196" s="17"/>
      <c r="C196" s="28" t="s">
        <v>149</v>
      </c>
      <c r="D196" s="16">
        <f>SUM(D197:D212)</f>
        <v>237289</v>
      </c>
      <c r="E196" s="16">
        <f>SUM(E197:E212)</f>
        <v>0</v>
      </c>
      <c r="F196" s="16">
        <f>SUM(F197:F212)</f>
        <v>0</v>
      </c>
      <c r="G196" s="16">
        <f>D196-E196</f>
        <v>237289</v>
      </c>
    </row>
    <row r="197" spans="1:7" ht="12.75" customHeight="1" hidden="1">
      <c r="A197" s="17"/>
      <c r="B197" s="17" t="s">
        <v>115</v>
      </c>
      <c r="C197" s="28" t="s">
        <v>141</v>
      </c>
      <c r="D197" s="16">
        <v>1673</v>
      </c>
      <c r="E197" s="16"/>
      <c r="F197" s="16"/>
      <c r="G197" s="16"/>
    </row>
    <row r="198" spans="1:7" ht="12.75" customHeight="1" hidden="1">
      <c r="A198" s="17"/>
      <c r="B198" s="17" t="s">
        <v>14</v>
      </c>
      <c r="C198" s="20" t="s">
        <v>15</v>
      </c>
      <c r="D198" s="16">
        <v>142066</v>
      </c>
      <c r="E198" s="16"/>
      <c r="F198" s="16"/>
      <c r="G198" s="16"/>
    </row>
    <row r="199" spans="1:7" ht="12.75" customHeight="1" hidden="1">
      <c r="A199" s="17"/>
      <c r="B199" s="17" t="s">
        <v>16</v>
      </c>
      <c r="C199" s="20" t="s">
        <v>17</v>
      </c>
      <c r="D199" s="16">
        <f>11000-624</f>
        <v>10376</v>
      </c>
      <c r="E199" s="16"/>
      <c r="F199" s="16"/>
      <c r="G199" s="16">
        <f>D199-E199</f>
        <v>10376</v>
      </c>
    </row>
    <row r="200" spans="1:7" ht="12.75" customHeight="1" hidden="1">
      <c r="A200" s="17"/>
      <c r="B200" s="17" t="s">
        <v>18</v>
      </c>
      <c r="C200" s="20" t="s">
        <v>49</v>
      </c>
      <c r="D200" s="16">
        <f>27644-112</f>
        <v>27532</v>
      </c>
      <c r="E200" s="16"/>
      <c r="F200" s="16"/>
      <c r="G200" s="16">
        <f>D200-E200</f>
        <v>27532</v>
      </c>
    </row>
    <row r="201" spans="1:7" ht="12.75" customHeight="1" hidden="1">
      <c r="A201" s="17"/>
      <c r="B201" s="17" t="s">
        <v>20</v>
      </c>
      <c r="C201" s="20" t="s">
        <v>21</v>
      </c>
      <c r="D201" s="16">
        <f>3750-15</f>
        <v>3735</v>
      </c>
      <c r="E201" s="16"/>
      <c r="F201" s="16"/>
      <c r="G201" s="16">
        <f>D201-E201</f>
        <v>3735</v>
      </c>
    </row>
    <row r="202" spans="1:7" ht="12.75" customHeight="1" hidden="1">
      <c r="A202" s="17"/>
      <c r="B202" s="17" t="s">
        <v>22</v>
      </c>
      <c r="C202" s="20" t="s">
        <v>23</v>
      </c>
      <c r="D202" s="16">
        <v>12750</v>
      </c>
      <c r="E202" s="16"/>
      <c r="F202" s="16"/>
      <c r="G202" s="16"/>
    </row>
    <row r="203" spans="1:7" ht="12.75" customHeight="1" hidden="1">
      <c r="A203" s="17"/>
      <c r="B203" s="17" t="s">
        <v>150</v>
      </c>
      <c r="C203" s="20" t="s">
        <v>151</v>
      </c>
      <c r="D203" s="16">
        <f>22000-500</f>
        <v>21500</v>
      </c>
      <c r="E203" s="16"/>
      <c r="F203" s="16"/>
      <c r="G203" s="16">
        <f>D203-E203</f>
        <v>21500</v>
      </c>
    </row>
    <row r="204" spans="1:7" ht="12.75" customHeight="1" hidden="1">
      <c r="A204" s="17"/>
      <c r="B204" s="17" t="s">
        <v>142</v>
      </c>
      <c r="C204" s="20" t="s">
        <v>143</v>
      </c>
      <c r="D204" s="16">
        <f>2040-300</f>
        <v>1740</v>
      </c>
      <c r="E204" s="16"/>
      <c r="F204" s="16"/>
      <c r="G204" s="16">
        <f>D204-E204</f>
        <v>1740</v>
      </c>
    </row>
    <row r="205" spans="1:7" ht="12.75" customHeight="1" hidden="1">
      <c r="A205" s="17"/>
      <c r="B205" s="17" t="s">
        <v>24</v>
      </c>
      <c r="C205" s="20" t="s">
        <v>25</v>
      </c>
      <c r="D205" s="16">
        <v>2200</v>
      </c>
      <c r="E205" s="16"/>
      <c r="F205" s="16"/>
      <c r="G205" s="16"/>
    </row>
    <row r="206" spans="1:7" ht="12.75" customHeight="1" hidden="1">
      <c r="A206" s="17"/>
      <c r="B206" s="17" t="s">
        <v>50</v>
      </c>
      <c r="C206" s="20" t="s">
        <v>51</v>
      </c>
      <c r="D206" s="16">
        <v>750</v>
      </c>
      <c r="E206" s="16"/>
      <c r="F206" s="16"/>
      <c r="G206" s="16"/>
    </row>
    <row r="207" spans="1:7" ht="12.75" customHeight="1" hidden="1">
      <c r="A207" s="17"/>
      <c r="B207" s="17" t="s">
        <v>26</v>
      </c>
      <c r="C207" s="20" t="s">
        <v>27</v>
      </c>
      <c r="D207" s="16">
        <v>350</v>
      </c>
      <c r="E207" s="16"/>
      <c r="F207" s="16"/>
      <c r="G207" s="16"/>
    </row>
    <row r="208" spans="1:7" ht="12.75" customHeight="1" hidden="1">
      <c r="A208" s="17"/>
      <c r="B208" s="17" t="s">
        <v>28</v>
      </c>
      <c r="C208" s="20" t="s">
        <v>29</v>
      </c>
      <c r="D208" s="16">
        <v>2000</v>
      </c>
      <c r="E208" s="16"/>
      <c r="F208" s="16"/>
      <c r="G208" s="16"/>
    </row>
    <row r="209" spans="1:7" ht="12.75" customHeight="1" hidden="1">
      <c r="A209" s="17"/>
      <c r="B209" s="17" t="s">
        <v>52</v>
      </c>
      <c r="C209" s="20" t="s">
        <v>53</v>
      </c>
      <c r="D209" s="16">
        <v>1800</v>
      </c>
      <c r="E209" s="16"/>
      <c r="F209" s="16"/>
      <c r="G209" s="16"/>
    </row>
    <row r="210" spans="1:7" ht="12.75" customHeight="1" hidden="1">
      <c r="A210" s="17"/>
      <c r="B210" s="17" t="s">
        <v>32</v>
      </c>
      <c r="C210" s="20" t="s">
        <v>33</v>
      </c>
      <c r="D210" s="16">
        <v>250</v>
      </c>
      <c r="E210" s="16"/>
      <c r="F210" s="16"/>
      <c r="G210" s="16"/>
    </row>
    <row r="211" spans="1:7" ht="12.75" customHeight="1" hidden="1">
      <c r="A211" s="17"/>
      <c r="B211" s="17" t="s">
        <v>34</v>
      </c>
      <c r="C211" s="20" t="s">
        <v>35</v>
      </c>
      <c r="D211" s="16">
        <v>130</v>
      </c>
      <c r="E211" s="16"/>
      <c r="F211" s="16"/>
      <c r="G211" s="16"/>
    </row>
    <row r="212" spans="1:7" ht="12.75" customHeight="1" hidden="1">
      <c r="A212" s="17"/>
      <c r="B212" s="17" t="s">
        <v>36</v>
      </c>
      <c r="C212" s="20" t="s">
        <v>54</v>
      </c>
      <c r="D212" s="16">
        <v>8437</v>
      </c>
      <c r="E212" s="16"/>
      <c r="F212" s="16"/>
      <c r="G212" s="16"/>
    </row>
    <row r="213" spans="1:7" ht="19.5" customHeight="1">
      <c r="A213" s="24" t="s">
        <v>152</v>
      </c>
      <c r="B213" s="24"/>
      <c r="C213" s="28" t="s">
        <v>153</v>
      </c>
      <c r="D213" s="16">
        <f>SUM(D214:D231)</f>
        <v>844713</v>
      </c>
      <c r="E213" s="16">
        <f>SUM(E214:E231)</f>
        <v>400</v>
      </c>
      <c r="F213" s="16">
        <f>SUM(F214:F231)</f>
        <v>400</v>
      </c>
      <c r="G213" s="16">
        <f>D213-E213+F213</f>
        <v>844713</v>
      </c>
    </row>
    <row r="214" spans="1:7" ht="12.75" customHeight="1" hidden="1">
      <c r="A214" s="24"/>
      <c r="B214" s="17" t="s">
        <v>115</v>
      </c>
      <c r="C214" s="28" t="s">
        <v>141</v>
      </c>
      <c r="D214" s="16">
        <v>6300</v>
      </c>
      <c r="E214" s="16"/>
      <c r="F214" s="16"/>
      <c r="G214" s="16"/>
    </row>
    <row r="215" spans="1:7" ht="12.75" customHeight="1" hidden="1">
      <c r="A215" s="24"/>
      <c r="B215" s="17" t="s">
        <v>14</v>
      </c>
      <c r="C215" s="20" t="s">
        <v>15</v>
      </c>
      <c r="D215" s="16">
        <v>509965</v>
      </c>
      <c r="E215" s="16"/>
      <c r="F215" s="16"/>
      <c r="G215" s="16"/>
    </row>
    <row r="216" spans="1:7" ht="12.75" customHeight="1" hidden="1">
      <c r="A216" s="24"/>
      <c r="B216" s="17" t="s">
        <v>16</v>
      </c>
      <c r="C216" s="20" t="s">
        <v>17</v>
      </c>
      <c r="D216" s="16">
        <f>40119-3036</f>
        <v>37083</v>
      </c>
      <c r="E216" s="16"/>
      <c r="F216" s="16"/>
      <c r="G216" s="16">
        <f>D216-E216</f>
        <v>37083</v>
      </c>
    </row>
    <row r="217" spans="1:7" ht="12.75" customHeight="1" hidden="1">
      <c r="A217" s="24"/>
      <c r="B217" s="17" t="s">
        <v>18</v>
      </c>
      <c r="C217" s="20" t="s">
        <v>49</v>
      </c>
      <c r="D217" s="16">
        <f>94724-540</f>
        <v>94184</v>
      </c>
      <c r="E217" s="16"/>
      <c r="F217" s="16"/>
      <c r="G217" s="16">
        <f>D217-E217</f>
        <v>94184</v>
      </c>
    </row>
    <row r="218" spans="1:7" ht="12.75" customHeight="1" hidden="1">
      <c r="A218" s="24"/>
      <c r="B218" s="17" t="s">
        <v>20</v>
      </c>
      <c r="C218" s="20" t="s">
        <v>21</v>
      </c>
      <c r="D218" s="16">
        <f>13477-74</f>
        <v>13403</v>
      </c>
      <c r="E218" s="16"/>
      <c r="F218" s="16"/>
      <c r="G218" s="16">
        <f>D218-E218</f>
        <v>13403</v>
      </c>
    </row>
    <row r="219" spans="1:7" ht="15.75" customHeight="1">
      <c r="A219" s="24"/>
      <c r="B219" s="17" t="s">
        <v>22</v>
      </c>
      <c r="C219" s="20" t="s">
        <v>23</v>
      </c>
      <c r="D219" s="16">
        <f>110000-1500</f>
        <v>108500</v>
      </c>
      <c r="E219" s="16">
        <v>400</v>
      </c>
      <c r="F219" s="16"/>
      <c r="G219" s="16">
        <f>D219-E219</f>
        <v>108100</v>
      </c>
    </row>
    <row r="220" spans="1:7" ht="12.75" customHeight="1" hidden="1">
      <c r="A220" s="24"/>
      <c r="B220" s="17" t="s">
        <v>142</v>
      </c>
      <c r="C220" s="20" t="s">
        <v>143</v>
      </c>
      <c r="D220" s="16">
        <f>3000-500</f>
        <v>2500</v>
      </c>
      <c r="E220" s="16"/>
      <c r="F220" s="16"/>
      <c r="G220" s="16">
        <f>D220-E220</f>
        <v>2500</v>
      </c>
    </row>
    <row r="221" spans="1:7" ht="12.75" customHeight="1" hidden="1">
      <c r="A221" s="24"/>
      <c r="B221" s="17" t="s">
        <v>24</v>
      </c>
      <c r="C221" s="20" t="s">
        <v>25</v>
      </c>
      <c r="D221" s="16">
        <v>8000</v>
      </c>
      <c r="E221" s="16"/>
      <c r="F221" s="16"/>
      <c r="G221" s="16"/>
    </row>
    <row r="222" spans="1:7" ht="12.75" customHeight="1" hidden="1">
      <c r="A222" s="24"/>
      <c r="B222" s="17" t="s">
        <v>50</v>
      </c>
      <c r="C222" s="20" t="s">
        <v>51</v>
      </c>
      <c r="D222" s="16">
        <f>4000-500</f>
        <v>3500</v>
      </c>
      <c r="E222" s="16"/>
      <c r="F222" s="16"/>
      <c r="G222" s="16">
        <f>D222-E222</f>
        <v>3500</v>
      </c>
    </row>
    <row r="223" spans="1:7" ht="12.75" customHeight="1" hidden="1">
      <c r="A223" s="24"/>
      <c r="B223" s="17" t="s">
        <v>26</v>
      </c>
      <c r="C223" s="20" t="s">
        <v>27</v>
      </c>
      <c r="D223" s="16">
        <v>500</v>
      </c>
      <c r="E223" s="16"/>
      <c r="F223" s="16"/>
      <c r="G223" s="16"/>
    </row>
    <row r="224" spans="1:7" ht="12.75" customHeight="1" hidden="1">
      <c r="A224" s="24"/>
      <c r="B224" s="17" t="s">
        <v>28</v>
      </c>
      <c r="C224" s="20" t="s">
        <v>29</v>
      </c>
      <c r="D224" s="16">
        <v>7000</v>
      </c>
      <c r="E224" s="16"/>
      <c r="F224" s="16"/>
      <c r="G224" s="16"/>
    </row>
    <row r="225" spans="1:7" ht="12.75" customHeight="1" hidden="1">
      <c r="A225" s="24"/>
      <c r="B225" s="17" t="s">
        <v>94</v>
      </c>
      <c r="C225" s="20" t="s">
        <v>95</v>
      </c>
      <c r="D225" s="16">
        <v>1800</v>
      </c>
      <c r="E225" s="16"/>
      <c r="F225" s="16"/>
      <c r="G225" s="16"/>
    </row>
    <row r="226" spans="1:7" ht="12.75" customHeight="1" hidden="1">
      <c r="A226" s="24"/>
      <c r="B226" s="17" t="s">
        <v>52</v>
      </c>
      <c r="C226" s="20" t="s">
        <v>53</v>
      </c>
      <c r="D226" s="16">
        <v>2500</v>
      </c>
      <c r="E226" s="16"/>
      <c r="F226" s="16"/>
      <c r="G226" s="16"/>
    </row>
    <row r="227" spans="1:7" ht="15" customHeight="1">
      <c r="A227" s="24"/>
      <c r="B227" s="17" t="s">
        <v>32</v>
      </c>
      <c r="C227" s="20" t="s">
        <v>33</v>
      </c>
      <c r="D227" s="16">
        <v>400</v>
      </c>
      <c r="E227" s="16"/>
      <c r="F227" s="16">
        <v>400</v>
      </c>
      <c r="G227" s="16">
        <f>D227+F227</f>
        <v>800</v>
      </c>
    </row>
    <row r="228" spans="1:7" ht="12.75" customHeight="1" hidden="1">
      <c r="A228" s="24"/>
      <c r="B228" s="17" t="s">
        <v>34</v>
      </c>
      <c r="C228" s="20" t="s">
        <v>35</v>
      </c>
      <c r="D228" s="16">
        <v>2000</v>
      </c>
      <c r="E228" s="16"/>
      <c r="F228" s="16"/>
      <c r="G228" s="16"/>
    </row>
    <row r="229" spans="1:7" ht="12.75" customHeight="1" hidden="1">
      <c r="A229" s="24"/>
      <c r="B229" s="17" t="s">
        <v>36</v>
      </c>
      <c r="C229" s="20" t="s">
        <v>54</v>
      </c>
      <c r="D229" s="16">
        <v>44078</v>
      </c>
      <c r="E229" s="16"/>
      <c r="F229" s="16"/>
      <c r="G229" s="16"/>
    </row>
    <row r="230" spans="1:7" ht="12.75" customHeight="1" hidden="1">
      <c r="A230" s="24"/>
      <c r="B230" s="17" t="s">
        <v>98</v>
      </c>
      <c r="C230" s="20" t="s">
        <v>99</v>
      </c>
      <c r="D230" s="16">
        <v>1000</v>
      </c>
      <c r="E230" s="16"/>
      <c r="F230" s="16"/>
      <c r="G230" s="16"/>
    </row>
    <row r="231" spans="1:7" ht="12.75" customHeight="1" hidden="1">
      <c r="A231" s="24"/>
      <c r="B231" s="17" t="s">
        <v>100</v>
      </c>
      <c r="C231" s="20" t="s">
        <v>101</v>
      </c>
      <c r="D231" s="16">
        <v>2000</v>
      </c>
      <c r="E231" s="16"/>
      <c r="F231" s="16"/>
      <c r="G231" s="16"/>
    </row>
    <row r="232" spans="1:7" ht="12.75" customHeight="1" hidden="1">
      <c r="A232" s="24" t="s">
        <v>154</v>
      </c>
      <c r="B232" s="24"/>
      <c r="C232" s="28" t="s">
        <v>155</v>
      </c>
      <c r="D232" s="16">
        <f>SUM(D233:D242)</f>
        <v>138325.8424</v>
      </c>
      <c r="E232" s="16">
        <f>SUM(E233:E242)</f>
        <v>0</v>
      </c>
      <c r="F232" s="16">
        <f>SUM(F233:F242)</f>
        <v>0</v>
      </c>
      <c r="G232" s="16">
        <f>D232-E232+F232</f>
        <v>138325.8424</v>
      </c>
    </row>
    <row r="233" spans="1:7" ht="12.75" customHeight="1" hidden="1">
      <c r="A233" s="24"/>
      <c r="B233" s="17" t="s">
        <v>14</v>
      </c>
      <c r="C233" s="20" t="s">
        <v>15</v>
      </c>
      <c r="D233" s="16">
        <f>47530-120</f>
        <v>47410</v>
      </c>
      <c r="E233" s="16"/>
      <c r="F233" s="16"/>
      <c r="G233" s="16">
        <f>D233-E233</f>
        <v>47410</v>
      </c>
    </row>
    <row r="234" spans="1:7" ht="12.75" customHeight="1" hidden="1">
      <c r="A234" s="24"/>
      <c r="B234" s="17" t="s">
        <v>16</v>
      </c>
      <c r="C234" s="20" t="s">
        <v>17</v>
      </c>
      <c r="D234" s="16">
        <f>4236+120</f>
        <v>4356</v>
      </c>
      <c r="E234" s="16"/>
      <c r="F234" s="16"/>
      <c r="G234" s="16">
        <f>F234+D234</f>
        <v>4356</v>
      </c>
    </row>
    <row r="235" spans="1:7" ht="12.75" customHeight="1" hidden="1">
      <c r="A235" s="24"/>
      <c r="B235" s="17" t="s">
        <v>18</v>
      </c>
      <c r="C235" s="20" t="s">
        <v>49</v>
      </c>
      <c r="D235" s="16">
        <f>(D233+D234)*17.19%</f>
        <v>8898.575400000002</v>
      </c>
      <c r="E235" s="16"/>
      <c r="F235" s="16"/>
      <c r="G235" s="16"/>
    </row>
    <row r="236" spans="1:7" ht="12.75" customHeight="1" hidden="1">
      <c r="A236" s="24"/>
      <c r="B236" s="17" t="s">
        <v>20</v>
      </c>
      <c r="C236" s="20" t="s">
        <v>21</v>
      </c>
      <c r="D236" s="16">
        <f>(D233+D234)*2.45%</f>
        <v>1268.267</v>
      </c>
      <c r="E236" s="16"/>
      <c r="F236" s="16"/>
      <c r="G236" s="16"/>
    </row>
    <row r="237" spans="1:7" ht="12.75" customHeight="1" hidden="1">
      <c r="A237" s="24"/>
      <c r="B237" s="17" t="s">
        <v>22</v>
      </c>
      <c r="C237" s="20" t="s">
        <v>23</v>
      </c>
      <c r="D237" s="16">
        <f>35000-1000</f>
        <v>34000</v>
      </c>
      <c r="E237" s="16"/>
      <c r="F237" s="16"/>
      <c r="G237" s="16">
        <f>D237-E237</f>
        <v>34000</v>
      </c>
    </row>
    <row r="238" spans="1:7" ht="12.75" customHeight="1" hidden="1">
      <c r="A238" s="24"/>
      <c r="B238" s="17" t="s">
        <v>50</v>
      </c>
      <c r="C238" s="20" t="s">
        <v>51</v>
      </c>
      <c r="D238" s="16">
        <v>2000</v>
      </c>
      <c r="E238" s="16"/>
      <c r="F238" s="16"/>
      <c r="G238" s="16"/>
    </row>
    <row r="239" spans="1:7" ht="12.75" customHeight="1" hidden="1">
      <c r="A239" s="24"/>
      <c r="B239" s="17" t="s">
        <v>28</v>
      </c>
      <c r="C239" s="20" t="s">
        <v>29</v>
      </c>
      <c r="D239" s="16">
        <f>38000-1000</f>
        <v>37000</v>
      </c>
      <c r="E239" s="16"/>
      <c r="F239" s="16"/>
      <c r="G239" s="16">
        <f>D239-E239</f>
        <v>37000</v>
      </c>
    </row>
    <row r="240" spans="1:7" ht="12.75" customHeight="1" hidden="1">
      <c r="A240" s="24"/>
      <c r="B240" s="17" t="s">
        <v>32</v>
      </c>
      <c r="C240" s="20" t="s">
        <v>33</v>
      </c>
      <c r="D240" s="16">
        <v>100</v>
      </c>
      <c r="E240" s="16"/>
      <c r="F240" s="16"/>
      <c r="G240" s="16"/>
    </row>
    <row r="241" spans="1:7" ht="12.75" customHeight="1" hidden="1">
      <c r="A241" s="24"/>
      <c r="B241" s="17" t="s">
        <v>34</v>
      </c>
      <c r="C241" s="20" t="s">
        <v>35</v>
      </c>
      <c r="D241" s="16">
        <v>1000</v>
      </c>
      <c r="E241" s="16"/>
      <c r="F241" s="16"/>
      <c r="G241" s="16"/>
    </row>
    <row r="242" spans="1:7" ht="12.75" customHeight="1" hidden="1">
      <c r="A242" s="24"/>
      <c r="B242" s="17" t="s">
        <v>36</v>
      </c>
      <c r="C242" s="20" t="s">
        <v>54</v>
      </c>
      <c r="D242" s="16">
        <v>2293</v>
      </c>
      <c r="E242" s="16"/>
      <c r="F242" s="16"/>
      <c r="G242" s="16"/>
    </row>
    <row r="243" spans="1:7" ht="12.75" customHeight="1" hidden="1">
      <c r="A243" s="24" t="s">
        <v>156</v>
      </c>
      <c r="B243" s="17"/>
      <c r="C243" s="20" t="s">
        <v>157</v>
      </c>
      <c r="D243" s="16">
        <f>SUM(D244:D258)</f>
        <v>122526</v>
      </c>
      <c r="E243" s="16">
        <f>SUM(E244:E257)</f>
        <v>0</v>
      </c>
      <c r="F243" s="16">
        <f>SUM(F244:F257)</f>
        <v>0</v>
      </c>
      <c r="G243" s="16">
        <f>D243-E243+F243</f>
        <v>122526</v>
      </c>
    </row>
    <row r="244" spans="1:7" ht="12.75" customHeight="1" hidden="1">
      <c r="A244" s="24"/>
      <c r="B244" s="17" t="s">
        <v>14</v>
      </c>
      <c r="C244" s="20" t="s">
        <v>15</v>
      </c>
      <c r="D244" s="16">
        <v>76000</v>
      </c>
      <c r="E244" s="16"/>
      <c r="F244" s="16"/>
      <c r="G244" s="16"/>
    </row>
    <row r="245" spans="1:7" ht="12.75" customHeight="1" hidden="1">
      <c r="A245" s="24"/>
      <c r="B245" s="17" t="s">
        <v>16</v>
      </c>
      <c r="C245" s="20" t="s">
        <v>17</v>
      </c>
      <c r="D245" s="16">
        <v>4000</v>
      </c>
      <c r="E245" s="16"/>
      <c r="F245" s="16"/>
      <c r="G245" s="16"/>
    </row>
    <row r="246" spans="1:7" ht="12.75" customHeight="1" hidden="1">
      <c r="A246" s="24"/>
      <c r="B246" s="17" t="s">
        <v>18</v>
      </c>
      <c r="C246" s="20" t="s">
        <v>49</v>
      </c>
      <c r="D246" s="16">
        <f>(D244+D245)*18.06%</f>
        <v>14447.999999999998</v>
      </c>
      <c r="E246" s="16"/>
      <c r="F246" s="16"/>
      <c r="G246" s="16"/>
    </row>
    <row r="247" spans="1:7" ht="12.75" customHeight="1" hidden="1">
      <c r="A247" s="24"/>
      <c r="B247" s="17" t="s">
        <v>20</v>
      </c>
      <c r="C247" s="20" t="s">
        <v>21</v>
      </c>
      <c r="D247" s="16">
        <f>(D244+D245)*2.45%</f>
        <v>1960</v>
      </c>
      <c r="E247" s="16"/>
      <c r="F247" s="16"/>
      <c r="G247" s="16"/>
    </row>
    <row r="248" spans="1:7" ht="12.75" customHeight="1" hidden="1">
      <c r="A248" s="24"/>
      <c r="B248" s="17" t="s">
        <v>22</v>
      </c>
      <c r="C248" s="20" t="s">
        <v>23</v>
      </c>
      <c r="D248" s="16">
        <v>10000</v>
      </c>
      <c r="E248" s="16"/>
      <c r="F248" s="16"/>
      <c r="G248" s="16"/>
    </row>
    <row r="249" spans="1:7" ht="12.75" customHeight="1" hidden="1">
      <c r="A249" s="24"/>
      <c r="B249" s="17" t="s">
        <v>28</v>
      </c>
      <c r="C249" s="20" t="s">
        <v>29</v>
      </c>
      <c r="D249" s="16">
        <v>3000</v>
      </c>
      <c r="E249" s="16"/>
      <c r="F249" s="16"/>
      <c r="G249" s="16"/>
    </row>
    <row r="250" spans="1:7" ht="12.75" customHeight="1" hidden="1">
      <c r="A250" s="24"/>
      <c r="B250" s="17" t="s">
        <v>94</v>
      </c>
      <c r="C250" s="20" t="s">
        <v>95</v>
      </c>
      <c r="D250" s="16">
        <v>1025</v>
      </c>
      <c r="E250" s="16"/>
      <c r="F250" s="16"/>
      <c r="G250" s="16"/>
    </row>
    <row r="251" spans="1:7" ht="12.75" customHeight="1" hidden="1">
      <c r="A251" s="24"/>
      <c r="B251" s="17" t="s">
        <v>52</v>
      </c>
      <c r="C251" s="20" t="s">
        <v>53</v>
      </c>
      <c r="D251" s="16">
        <v>1800</v>
      </c>
      <c r="E251" s="16"/>
      <c r="F251" s="16"/>
      <c r="G251" s="16"/>
    </row>
    <row r="252" spans="1:7" ht="12.75" customHeight="1" hidden="1">
      <c r="A252" s="24"/>
      <c r="B252" s="17" t="s">
        <v>32</v>
      </c>
      <c r="C252" s="20" t="s">
        <v>33</v>
      </c>
      <c r="D252" s="16">
        <v>1000</v>
      </c>
      <c r="E252" s="16"/>
      <c r="F252" s="16"/>
      <c r="G252" s="16"/>
    </row>
    <row r="253" spans="1:7" ht="12.75" customHeight="1" hidden="1">
      <c r="A253" s="24"/>
      <c r="B253" s="17" t="s">
        <v>34</v>
      </c>
      <c r="C253" s="20" t="s">
        <v>35</v>
      </c>
      <c r="D253" s="16">
        <v>1000</v>
      </c>
      <c r="E253" s="16"/>
      <c r="F253" s="16"/>
      <c r="G253" s="16"/>
    </row>
    <row r="254" spans="1:7" ht="12.75" customHeight="1" hidden="1">
      <c r="A254" s="24"/>
      <c r="B254" s="17" t="s">
        <v>36</v>
      </c>
      <c r="C254" s="20" t="s">
        <v>54</v>
      </c>
      <c r="D254" s="16">
        <v>2293</v>
      </c>
      <c r="E254" s="16"/>
      <c r="F254" s="16"/>
      <c r="G254" s="16"/>
    </row>
    <row r="255" spans="1:7" ht="12.75" customHeight="1" hidden="1">
      <c r="A255" s="24"/>
      <c r="B255" s="17" t="s">
        <v>96</v>
      </c>
      <c r="C255" s="20" t="s">
        <v>97</v>
      </c>
      <c r="D255" s="16">
        <v>1000</v>
      </c>
      <c r="E255" s="16"/>
      <c r="F255" s="16"/>
      <c r="G255" s="16">
        <f>F255</f>
        <v>0</v>
      </c>
    </row>
    <row r="256" spans="1:7" ht="12.75" customHeight="1" hidden="1">
      <c r="A256" s="24"/>
      <c r="B256" s="17" t="s">
        <v>98</v>
      </c>
      <c r="C256" s="20" t="s">
        <v>99</v>
      </c>
      <c r="D256" s="16">
        <v>1000</v>
      </c>
      <c r="E256" s="16"/>
      <c r="F256" s="16"/>
      <c r="G256" s="16"/>
    </row>
    <row r="257" spans="1:7" ht="12.75" customHeight="1" hidden="1">
      <c r="A257" s="24"/>
      <c r="B257" s="17" t="s">
        <v>100</v>
      </c>
      <c r="C257" s="20" t="s">
        <v>101</v>
      </c>
      <c r="D257" s="16">
        <f>5000-1000</f>
        <v>4000</v>
      </c>
      <c r="E257" s="16"/>
      <c r="F257" s="16"/>
      <c r="G257" s="16">
        <f>D257-E257</f>
        <v>4000</v>
      </c>
    </row>
    <row r="258" spans="1:7" ht="12.75" customHeight="1" hidden="1">
      <c r="A258" s="24"/>
      <c r="B258" s="17" t="s">
        <v>102</v>
      </c>
      <c r="C258" s="20" t="s">
        <v>103</v>
      </c>
      <c r="D258" s="16"/>
      <c r="E258" s="16"/>
      <c r="F258" s="16"/>
      <c r="G258" s="16"/>
    </row>
    <row r="259" spans="1:7" ht="12.75" customHeight="1" hidden="1">
      <c r="A259" s="24" t="s">
        <v>158</v>
      </c>
      <c r="B259" s="24"/>
      <c r="C259" s="28" t="s">
        <v>159</v>
      </c>
      <c r="D259" s="16">
        <f>D260</f>
        <v>14800</v>
      </c>
      <c r="E259" s="16"/>
      <c r="F259" s="16"/>
      <c r="G259" s="16"/>
    </row>
    <row r="260" spans="1:7" ht="12.75" customHeight="1" hidden="1">
      <c r="A260" s="24"/>
      <c r="B260" s="24" t="s">
        <v>28</v>
      </c>
      <c r="C260" s="28" t="s">
        <v>29</v>
      </c>
      <c r="D260" s="16">
        <v>14800</v>
      </c>
      <c r="E260" s="16"/>
      <c r="F260" s="16"/>
      <c r="G260" s="16"/>
    </row>
    <row r="261" spans="1:7" ht="12.75" customHeight="1" hidden="1">
      <c r="A261" s="24" t="s">
        <v>160</v>
      </c>
      <c r="B261" s="24"/>
      <c r="C261" s="28" t="s">
        <v>47</v>
      </c>
      <c r="D261" s="16"/>
      <c r="E261" s="16"/>
      <c r="F261" s="16"/>
      <c r="G261" s="16"/>
    </row>
    <row r="262" spans="1:7" ht="12.75" customHeight="1" hidden="1">
      <c r="A262" s="24"/>
      <c r="B262" s="24" t="s">
        <v>78</v>
      </c>
      <c r="C262" s="28" t="s">
        <v>79</v>
      </c>
      <c r="D262" s="16"/>
      <c r="E262" s="16"/>
      <c r="F262" s="16"/>
      <c r="G262" s="16"/>
    </row>
    <row r="263" spans="1:7" ht="12.75" customHeight="1" hidden="1">
      <c r="A263" s="24"/>
      <c r="B263" s="24" t="s">
        <v>28</v>
      </c>
      <c r="C263" s="28" t="s">
        <v>29</v>
      </c>
      <c r="D263" s="16"/>
      <c r="E263" s="16"/>
      <c r="F263" s="16"/>
      <c r="G263" s="16"/>
    </row>
    <row r="264" spans="1:7" ht="12.75" customHeight="1" hidden="1">
      <c r="A264" s="24"/>
      <c r="B264" s="24" t="s">
        <v>136</v>
      </c>
      <c r="C264" s="28" t="s">
        <v>161</v>
      </c>
      <c r="D264" s="16"/>
      <c r="E264" s="16"/>
      <c r="F264" s="16"/>
      <c r="G264" s="16"/>
    </row>
    <row r="265" spans="1:7" ht="12.75" customHeight="1" hidden="1">
      <c r="A265" s="35" t="s">
        <v>162</v>
      </c>
      <c r="B265" s="35"/>
      <c r="C265" s="35"/>
      <c r="D265" s="16">
        <f>D266</f>
        <v>67000.25</v>
      </c>
      <c r="E265" s="16"/>
      <c r="F265" s="16">
        <f>F266</f>
        <v>0</v>
      </c>
      <c r="G265" s="16">
        <f>G266</f>
        <v>0</v>
      </c>
    </row>
    <row r="266" spans="1:7" ht="12.75" hidden="1">
      <c r="A266" s="17" t="s">
        <v>163</v>
      </c>
      <c r="B266" s="17"/>
      <c r="C266" s="28" t="s">
        <v>164</v>
      </c>
      <c r="D266" s="16">
        <f>SUM(D267:D283)</f>
        <v>67000.25</v>
      </c>
      <c r="E266" s="16"/>
      <c r="F266" s="16"/>
      <c r="G266" s="16"/>
    </row>
    <row r="267" spans="1:7" ht="12.75" hidden="1">
      <c r="A267" s="17"/>
      <c r="B267" s="17" t="s">
        <v>14</v>
      </c>
      <c r="C267" s="28" t="s">
        <v>15</v>
      </c>
      <c r="D267" s="16">
        <v>20180</v>
      </c>
      <c r="E267" s="16"/>
      <c r="F267" s="16"/>
      <c r="G267" s="16"/>
    </row>
    <row r="268" spans="1:7" ht="12.75" hidden="1">
      <c r="A268" s="17"/>
      <c r="B268" s="17" t="s">
        <v>16</v>
      </c>
      <c r="C268" s="28" t="s">
        <v>17</v>
      </c>
      <c r="D268" s="16">
        <v>1525</v>
      </c>
      <c r="E268" s="16"/>
      <c r="F268" s="16"/>
      <c r="G268" s="16"/>
    </row>
    <row r="269" spans="1:7" ht="12.75" hidden="1">
      <c r="A269" s="17"/>
      <c r="B269" s="17" t="s">
        <v>18</v>
      </c>
      <c r="C269" s="28" t="s">
        <v>49</v>
      </c>
      <c r="D269" s="16">
        <f>(D267+D268)*21%</f>
        <v>4558.05</v>
      </c>
      <c r="E269" s="16"/>
      <c r="F269" s="16"/>
      <c r="G269" s="16"/>
    </row>
    <row r="270" spans="1:7" ht="12.75" hidden="1">
      <c r="A270" s="17"/>
      <c r="B270" s="17" t="s">
        <v>20</v>
      </c>
      <c r="C270" s="28" t="s">
        <v>21</v>
      </c>
      <c r="D270" s="16">
        <f>(D267+D268)*4%</f>
        <v>868.2</v>
      </c>
      <c r="E270" s="16"/>
      <c r="F270" s="16"/>
      <c r="G270" s="16"/>
    </row>
    <row r="271" spans="1:7" ht="12.75" hidden="1">
      <c r="A271" s="17"/>
      <c r="B271" s="17" t="s">
        <v>78</v>
      </c>
      <c r="C271" s="28" t="s">
        <v>79</v>
      </c>
      <c r="D271" s="16">
        <v>8000</v>
      </c>
      <c r="E271" s="16"/>
      <c r="F271" s="16"/>
      <c r="G271" s="16"/>
    </row>
    <row r="272" spans="1:7" ht="12.75" hidden="1">
      <c r="A272" s="17"/>
      <c r="B272" s="17" t="s">
        <v>22</v>
      </c>
      <c r="C272" s="28" t="s">
        <v>23</v>
      </c>
      <c r="D272" s="16">
        <v>12000</v>
      </c>
      <c r="E272" s="16"/>
      <c r="F272" s="16"/>
      <c r="G272" s="16"/>
    </row>
    <row r="273" spans="1:7" ht="12.75" hidden="1">
      <c r="A273" s="17"/>
      <c r="B273" s="17" t="s">
        <v>142</v>
      </c>
      <c r="C273" s="28" t="s">
        <v>143</v>
      </c>
      <c r="D273" s="16">
        <v>2000</v>
      </c>
      <c r="E273" s="16"/>
      <c r="F273" s="16"/>
      <c r="G273" s="16"/>
    </row>
    <row r="274" spans="1:7" ht="12.75" hidden="1">
      <c r="A274" s="17"/>
      <c r="B274" s="17" t="s">
        <v>24</v>
      </c>
      <c r="C274" s="28" t="s">
        <v>25</v>
      </c>
      <c r="D274" s="16">
        <v>2000</v>
      </c>
      <c r="E274" s="16"/>
      <c r="F274" s="16"/>
      <c r="G274" s="16"/>
    </row>
    <row r="275" spans="1:7" ht="12.75" hidden="1">
      <c r="A275" s="17"/>
      <c r="B275" s="17" t="s">
        <v>50</v>
      </c>
      <c r="C275" s="28" t="s">
        <v>51</v>
      </c>
      <c r="D275" s="16">
        <v>3000</v>
      </c>
      <c r="E275" s="16"/>
      <c r="F275" s="16"/>
      <c r="G275" s="16"/>
    </row>
    <row r="276" spans="1:7" ht="12.75" hidden="1">
      <c r="A276" s="17"/>
      <c r="B276" s="17" t="s">
        <v>28</v>
      </c>
      <c r="C276" s="28" t="s">
        <v>29</v>
      </c>
      <c r="D276" s="16">
        <v>5654</v>
      </c>
      <c r="E276" s="16"/>
      <c r="F276" s="16"/>
      <c r="G276" s="16"/>
    </row>
    <row r="277" spans="1:7" ht="12.75" hidden="1">
      <c r="A277" s="17"/>
      <c r="B277" s="17" t="s">
        <v>94</v>
      </c>
      <c r="C277" s="20" t="s">
        <v>95</v>
      </c>
      <c r="D277" s="16">
        <v>2000</v>
      </c>
      <c r="E277" s="16"/>
      <c r="F277" s="16"/>
      <c r="G277" s="16"/>
    </row>
    <row r="278" spans="1:7" ht="12.75" hidden="1">
      <c r="A278" s="17"/>
      <c r="B278" s="17" t="s">
        <v>52</v>
      </c>
      <c r="C278" s="20" t="s">
        <v>53</v>
      </c>
      <c r="D278" s="16">
        <v>2100</v>
      </c>
      <c r="E278" s="16"/>
      <c r="F278" s="16"/>
      <c r="G278" s="16"/>
    </row>
    <row r="279" spans="1:7" ht="12.75" hidden="1">
      <c r="A279" s="17"/>
      <c r="B279" s="17" t="s">
        <v>71</v>
      </c>
      <c r="C279" s="20" t="s">
        <v>72</v>
      </c>
      <c r="D279" s="16">
        <v>1000</v>
      </c>
      <c r="E279" s="16"/>
      <c r="F279" s="16"/>
      <c r="G279" s="16"/>
    </row>
    <row r="280" spans="1:7" ht="12.75" hidden="1">
      <c r="A280" s="17"/>
      <c r="B280" s="17" t="s">
        <v>32</v>
      </c>
      <c r="C280" s="28" t="s">
        <v>33</v>
      </c>
      <c r="D280" s="16">
        <v>500</v>
      </c>
      <c r="E280" s="16"/>
      <c r="F280" s="16"/>
      <c r="G280" s="16"/>
    </row>
    <row r="281" spans="1:7" ht="12.75" hidden="1">
      <c r="A281" s="17"/>
      <c r="B281" s="17" t="s">
        <v>36</v>
      </c>
      <c r="C281" s="28" t="s">
        <v>54</v>
      </c>
      <c r="D281" s="16">
        <v>765</v>
      </c>
      <c r="E281" s="16"/>
      <c r="F281" s="16"/>
      <c r="G281" s="16"/>
    </row>
    <row r="282" spans="1:7" ht="12.75" customHeight="1" hidden="1">
      <c r="A282" s="17"/>
      <c r="B282" s="17" t="s">
        <v>98</v>
      </c>
      <c r="C282" s="20" t="s">
        <v>99</v>
      </c>
      <c r="D282" s="16">
        <v>500</v>
      </c>
      <c r="E282" s="16"/>
      <c r="F282" s="16"/>
      <c r="G282" s="16"/>
    </row>
    <row r="283" spans="1:7" ht="12.75" hidden="1">
      <c r="A283" s="17"/>
      <c r="B283" s="17" t="s">
        <v>100</v>
      </c>
      <c r="C283" s="20" t="s">
        <v>101</v>
      </c>
      <c r="D283" s="16">
        <v>350</v>
      </c>
      <c r="E283" s="16"/>
      <c r="F283" s="16"/>
      <c r="G283" s="16"/>
    </row>
    <row r="284" spans="1:7" ht="12.75" customHeight="1" hidden="1">
      <c r="A284" s="29" t="s">
        <v>165</v>
      </c>
      <c r="B284" s="29"/>
      <c r="C284" s="29"/>
      <c r="D284" s="16">
        <f>D285+D297+D299+D303+D315</f>
        <v>1868310.6429</v>
      </c>
      <c r="E284" s="16">
        <f>E285+E297+E299+E303+E315</f>
        <v>0</v>
      </c>
      <c r="F284" s="16">
        <f>F285+F297+F299+F303+F315</f>
        <v>0</v>
      </c>
      <c r="G284" s="16">
        <f>D284-E284+F284</f>
        <v>1868310.6429</v>
      </c>
    </row>
    <row r="285" spans="1:7" ht="12.75" hidden="1">
      <c r="A285" s="17" t="s">
        <v>166</v>
      </c>
      <c r="B285" s="17"/>
      <c r="C285" s="28" t="s">
        <v>167</v>
      </c>
      <c r="D285" s="16">
        <f>SUM(D286:D296)</f>
        <v>1300000</v>
      </c>
      <c r="E285" s="16">
        <f>SUM(E286:E296)</f>
        <v>0</v>
      </c>
      <c r="F285" s="16"/>
      <c r="G285" s="16">
        <f>D285-E285+F285</f>
        <v>1300000</v>
      </c>
    </row>
    <row r="286" spans="1:7" ht="12.75" customHeight="1" hidden="1">
      <c r="A286" s="17" t="s">
        <v>83</v>
      </c>
      <c r="B286" s="17" t="s">
        <v>168</v>
      </c>
      <c r="C286" s="28" t="s">
        <v>169</v>
      </c>
      <c r="D286" s="16">
        <f>1416010-155010</f>
        <v>1261000</v>
      </c>
      <c r="E286" s="16"/>
      <c r="F286" s="16"/>
      <c r="G286" s="16">
        <f>D286-E286</f>
        <v>1261000</v>
      </c>
    </row>
    <row r="287" spans="1:7" ht="12.75" customHeight="1" hidden="1">
      <c r="A287" s="17" t="s">
        <v>83</v>
      </c>
      <c r="B287" s="17" t="s">
        <v>14</v>
      </c>
      <c r="C287" s="28" t="s">
        <v>15</v>
      </c>
      <c r="D287" s="16">
        <v>12000</v>
      </c>
      <c r="E287" s="16"/>
      <c r="F287" s="16"/>
      <c r="G287" s="16"/>
    </row>
    <row r="288" spans="1:7" ht="12.75" customHeight="1" hidden="1">
      <c r="A288" s="17" t="s">
        <v>83</v>
      </c>
      <c r="B288" s="17" t="s">
        <v>16</v>
      </c>
      <c r="C288" s="28" t="s">
        <v>17</v>
      </c>
      <c r="D288" s="16">
        <v>670</v>
      </c>
      <c r="E288" s="16"/>
      <c r="F288" s="16"/>
      <c r="G288" s="16"/>
    </row>
    <row r="289" spans="1:7" ht="12.75" customHeight="1" hidden="1">
      <c r="A289" s="17" t="s">
        <v>83</v>
      </c>
      <c r="B289" s="17" t="s">
        <v>18</v>
      </c>
      <c r="C289" s="28" t="s">
        <v>49</v>
      </c>
      <c r="D289" s="16">
        <f>10000-2794</f>
        <v>7206</v>
      </c>
      <c r="E289" s="16"/>
      <c r="F289" s="16"/>
      <c r="G289" s="16">
        <f>D289-E289</f>
        <v>7206</v>
      </c>
    </row>
    <row r="290" spans="1:7" ht="12.75" customHeight="1" hidden="1">
      <c r="A290" s="17" t="s">
        <v>83</v>
      </c>
      <c r="B290" s="17" t="s">
        <v>20</v>
      </c>
      <c r="C290" s="28" t="s">
        <v>21</v>
      </c>
      <c r="D290" s="16">
        <v>294</v>
      </c>
      <c r="E290" s="16"/>
      <c r="F290" s="16"/>
      <c r="G290" s="16"/>
    </row>
    <row r="291" spans="1:7" ht="12.75" customHeight="1" hidden="1">
      <c r="A291" s="17" t="s">
        <v>83</v>
      </c>
      <c r="B291" s="17" t="s">
        <v>78</v>
      </c>
      <c r="C291" s="28" t="s">
        <v>170</v>
      </c>
      <c r="D291" s="16">
        <f>2000-500</f>
        <v>1500</v>
      </c>
      <c r="E291" s="16"/>
      <c r="F291" s="16"/>
      <c r="G291" s="16">
        <f>D291-E291</f>
        <v>1500</v>
      </c>
    </row>
    <row r="292" spans="1:7" ht="12.75" customHeight="1" hidden="1">
      <c r="A292" s="17" t="s">
        <v>83</v>
      </c>
      <c r="B292" s="17" t="s">
        <v>22</v>
      </c>
      <c r="C292" s="28" t="s">
        <v>23</v>
      </c>
      <c r="D292" s="16">
        <f>5005-500</f>
        <v>4505</v>
      </c>
      <c r="E292" s="16"/>
      <c r="F292" s="16"/>
      <c r="G292" s="16">
        <f>D292-E292</f>
        <v>4505</v>
      </c>
    </row>
    <row r="293" spans="1:7" ht="12.75" customHeight="1" hidden="1">
      <c r="A293" s="17" t="s">
        <v>83</v>
      </c>
      <c r="B293" s="17" t="s">
        <v>28</v>
      </c>
      <c r="C293" s="28" t="s">
        <v>29</v>
      </c>
      <c r="D293" s="16">
        <f>9600-1000</f>
        <v>8600</v>
      </c>
      <c r="E293" s="16"/>
      <c r="F293" s="16"/>
      <c r="G293" s="16">
        <f>D293-E293</f>
        <v>8600</v>
      </c>
    </row>
    <row r="294" spans="1:7" ht="12.75" customHeight="1" hidden="1">
      <c r="A294" s="17" t="s">
        <v>83</v>
      </c>
      <c r="B294" s="17" t="s">
        <v>94</v>
      </c>
      <c r="C294" s="20" t="s">
        <v>95</v>
      </c>
      <c r="D294" s="16">
        <v>1025</v>
      </c>
      <c r="E294" s="16"/>
      <c r="F294" s="16"/>
      <c r="G294" s="16"/>
    </row>
    <row r="295" spans="1:7" ht="12.75" customHeight="1" hidden="1">
      <c r="A295" s="17" t="s">
        <v>83</v>
      </c>
      <c r="B295" s="17" t="s">
        <v>52</v>
      </c>
      <c r="C295" s="20" t="s">
        <v>53</v>
      </c>
      <c r="D295" s="16">
        <v>1800</v>
      </c>
      <c r="E295" s="16"/>
      <c r="F295" s="16"/>
      <c r="G295" s="16"/>
    </row>
    <row r="296" spans="1:7" ht="12.75" customHeight="1" hidden="1">
      <c r="A296" s="17" t="s">
        <v>83</v>
      </c>
      <c r="B296" s="17" t="s">
        <v>100</v>
      </c>
      <c r="C296" s="20" t="s">
        <v>101</v>
      </c>
      <c r="D296" s="16">
        <v>1400</v>
      </c>
      <c r="E296" s="16"/>
      <c r="F296" s="16"/>
      <c r="G296" s="16"/>
    </row>
    <row r="297" spans="1:7" ht="12.75" hidden="1">
      <c r="A297" s="17" t="s">
        <v>171</v>
      </c>
      <c r="B297" s="17"/>
      <c r="C297" s="28" t="s">
        <v>172</v>
      </c>
      <c r="D297" s="16">
        <f>D298</f>
        <v>22630</v>
      </c>
      <c r="E297" s="16"/>
      <c r="F297" s="16">
        <f>F298</f>
        <v>0</v>
      </c>
      <c r="G297" s="16">
        <f>F297+D297</f>
        <v>22630</v>
      </c>
    </row>
    <row r="298" spans="1:7" ht="12.75" hidden="1">
      <c r="A298" s="17"/>
      <c r="B298" s="17" t="s">
        <v>173</v>
      </c>
      <c r="C298" s="28" t="s">
        <v>174</v>
      </c>
      <c r="D298" s="16">
        <f>19777+2853</f>
        <v>22630</v>
      </c>
      <c r="E298" s="16"/>
      <c r="F298" s="16"/>
      <c r="G298" s="16">
        <f>F298+D298</f>
        <v>22630</v>
      </c>
    </row>
    <row r="299" spans="1:7" ht="12.75" hidden="1">
      <c r="A299" s="17" t="s">
        <v>175</v>
      </c>
      <c r="B299" s="17"/>
      <c r="C299" s="28" t="s">
        <v>176</v>
      </c>
      <c r="D299" s="16">
        <f>SUM(D300:D302)</f>
        <v>319387</v>
      </c>
      <c r="E299" s="16">
        <f>E300</f>
        <v>0</v>
      </c>
      <c r="F299" s="16">
        <f>F301</f>
        <v>0</v>
      </c>
      <c r="G299" s="16">
        <f>D299-E299+F299</f>
        <v>319387</v>
      </c>
    </row>
    <row r="300" spans="1:7" ht="12.75" hidden="1">
      <c r="A300" s="17" t="s">
        <v>83</v>
      </c>
      <c r="B300" s="17" t="s">
        <v>168</v>
      </c>
      <c r="C300" s="28" t="s">
        <v>169</v>
      </c>
      <c r="D300" s="16">
        <f>253761-11361</f>
        <v>242400</v>
      </c>
      <c r="E300" s="16"/>
      <c r="F300" s="16"/>
      <c r="G300" s="16">
        <f>D300-E300</f>
        <v>242400</v>
      </c>
    </row>
    <row r="301" spans="1:7" ht="12.75" hidden="1">
      <c r="A301" s="17"/>
      <c r="B301" s="17" t="s">
        <v>168</v>
      </c>
      <c r="C301" s="28" t="s">
        <v>169</v>
      </c>
      <c r="D301" s="16">
        <f>25597+1390</f>
        <v>26987</v>
      </c>
      <c r="E301" s="16"/>
      <c r="F301" s="16"/>
      <c r="G301" s="16">
        <f>F301+D301</f>
        <v>26987</v>
      </c>
    </row>
    <row r="302" spans="1:7" ht="12.75" customHeight="1" hidden="1">
      <c r="A302" s="17"/>
      <c r="B302" s="17" t="s">
        <v>168</v>
      </c>
      <c r="C302" s="28" t="s">
        <v>169</v>
      </c>
      <c r="D302" s="16">
        <v>50000</v>
      </c>
      <c r="E302" s="16"/>
      <c r="F302" s="16"/>
      <c r="G302" s="16"/>
    </row>
    <row r="303" spans="1:7" ht="12.75" customHeight="1" hidden="1">
      <c r="A303" s="17" t="s">
        <v>177</v>
      </c>
      <c r="B303" s="17"/>
      <c r="C303" s="26" t="s">
        <v>178</v>
      </c>
      <c r="D303" s="16">
        <f>SUM(D304:D314)</f>
        <v>203413.6429</v>
      </c>
      <c r="E303" s="16">
        <f>SUM(E304:E314)</f>
        <v>0</v>
      </c>
      <c r="F303" s="16">
        <f>SUM(F304:F314)</f>
        <v>0</v>
      </c>
      <c r="G303" s="16">
        <f>D303-E303+F303</f>
        <v>203413.6429</v>
      </c>
    </row>
    <row r="304" spans="1:7" ht="12.75" hidden="1">
      <c r="A304" s="17"/>
      <c r="B304" s="17" t="s">
        <v>14</v>
      </c>
      <c r="C304" s="28" t="s">
        <v>15</v>
      </c>
      <c r="D304" s="16">
        <f>133929-87</f>
        <v>133842</v>
      </c>
      <c r="E304" s="16"/>
      <c r="F304" s="16"/>
      <c r="G304" s="16">
        <f>D304-E304</f>
        <v>133842</v>
      </c>
    </row>
    <row r="305" spans="1:7" ht="12.75" customHeight="1" hidden="1">
      <c r="A305" s="17"/>
      <c r="B305" s="17" t="s">
        <v>16</v>
      </c>
      <c r="C305" s="28" t="s">
        <v>17</v>
      </c>
      <c r="D305" s="16">
        <f>10550+87</f>
        <v>10637</v>
      </c>
      <c r="E305" s="16"/>
      <c r="F305" s="16"/>
      <c r="G305" s="16">
        <f>F305+D305</f>
        <v>10637</v>
      </c>
    </row>
    <row r="306" spans="1:7" ht="12.75" hidden="1">
      <c r="A306" s="17"/>
      <c r="B306" s="17" t="s">
        <v>18</v>
      </c>
      <c r="C306" s="28" t="s">
        <v>49</v>
      </c>
      <c r="D306" s="16">
        <f>(D304+D305)*18.06%</f>
        <v>26092.907399999996</v>
      </c>
      <c r="E306" s="16"/>
      <c r="F306" s="16"/>
      <c r="G306" s="16"/>
    </row>
    <row r="307" spans="1:7" ht="12.75" hidden="1">
      <c r="A307" s="17"/>
      <c r="B307" s="17" t="s">
        <v>20</v>
      </c>
      <c r="C307" s="28" t="s">
        <v>21</v>
      </c>
      <c r="D307" s="16">
        <f>(D304+D305)*2.45%</f>
        <v>3539.7355000000002</v>
      </c>
      <c r="E307" s="16"/>
      <c r="F307" s="16"/>
      <c r="G307" s="16"/>
    </row>
    <row r="308" spans="1:7" ht="12.75" hidden="1">
      <c r="A308" s="17"/>
      <c r="B308" s="17" t="s">
        <v>22</v>
      </c>
      <c r="C308" s="28" t="s">
        <v>23</v>
      </c>
      <c r="D308" s="16">
        <v>13800</v>
      </c>
      <c r="E308" s="16"/>
      <c r="F308" s="16"/>
      <c r="G308" s="16"/>
    </row>
    <row r="309" spans="1:7" ht="12.75" hidden="1">
      <c r="A309" s="17"/>
      <c r="B309" s="17" t="s">
        <v>26</v>
      </c>
      <c r="C309" s="28" t="s">
        <v>27</v>
      </c>
      <c r="D309" s="16">
        <v>60</v>
      </c>
      <c r="E309" s="16"/>
      <c r="F309" s="16"/>
      <c r="G309" s="16"/>
    </row>
    <row r="310" spans="1:7" ht="12.75" hidden="1">
      <c r="A310" s="17"/>
      <c r="B310" s="17" t="s">
        <v>28</v>
      </c>
      <c r="C310" s="28" t="s">
        <v>29</v>
      </c>
      <c r="D310" s="16">
        <v>4865</v>
      </c>
      <c r="E310" s="16"/>
      <c r="F310" s="16"/>
      <c r="G310" s="16"/>
    </row>
    <row r="311" spans="1:7" ht="12.75" hidden="1">
      <c r="A311" s="17"/>
      <c r="B311" s="17" t="s">
        <v>32</v>
      </c>
      <c r="C311" s="28" t="s">
        <v>33</v>
      </c>
      <c r="D311" s="16">
        <v>6000</v>
      </c>
      <c r="E311" s="16"/>
      <c r="F311" s="16"/>
      <c r="G311" s="16"/>
    </row>
    <row r="312" spans="1:7" ht="12.75" hidden="1">
      <c r="A312" s="17"/>
      <c r="B312" s="17" t="s">
        <v>34</v>
      </c>
      <c r="C312" s="20" t="s">
        <v>35</v>
      </c>
      <c r="D312" s="16">
        <v>520</v>
      </c>
      <c r="E312" s="16"/>
      <c r="F312" s="16"/>
      <c r="G312" s="16"/>
    </row>
    <row r="313" spans="1:7" ht="12.75" hidden="1">
      <c r="A313" s="17"/>
      <c r="B313" s="17" t="s">
        <v>36</v>
      </c>
      <c r="C313" s="20" t="s">
        <v>54</v>
      </c>
      <c r="D313" s="16">
        <v>3057</v>
      </c>
      <c r="E313" s="16"/>
      <c r="F313" s="16"/>
      <c r="G313" s="16"/>
    </row>
    <row r="314" spans="1:7" ht="12.75" customHeight="1" hidden="1">
      <c r="A314" s="17"/>
      <c r="B314" s="17" t="s">
        <v>98</v>
      </c>
      <c r="C314" s="20" t="s">
        <v>99</v>
      </c>
      <c r="D314" s="16">
        <v>1000</v>
      </c>
      <c r="E314" s="16"/>
      <c r="F314" s="16"/>
      <c r="G314" s="16"/>
    </row>
    <row r="315" spans="1:7" ht="12.75" hidden="1">
      <c r="A315" s="24" t="s">
        <v>179</v>
      </c>
      <c r="B315" s="24"/>
      <c r="C315" s="26" t="s">
        <v>47</v>
      </c>
      <c r="D315" s="16">
        <f>D316</f>
        <v>22880</v>
      </c>
      <c r="E315" s="16"/>
      <c r="F315" s="16">
        <f>F316</f>
        <v>0</v>
      </c>
      <c r="G315" s="16">
        <f>D315+F315</f>
        <v>22880</v>
      </c>
    </row>
    <row r="316" spans="1:7" ht="12.75" customHeight="1" hidden="1">
      <c r="A316" s="24"/>
      <c r="B316" s="17" t="s">
        <v>168</v>
      </c>
      <c r="C316" s="26" t="s">
        <v>169</v>
      </c>
      <c r="D316" s="16">
        <f>15000+7880</f>
        <v>22880</v>
      </c>
      <c r="E316" s="16"/>
      <c r="F316" s="16"/>
      <c r="G316" s="16">
        <f>F316+D316</f>
        <v>22880</v>
      </c>
    </row>
    <row r="317" spans="1:7" ht="12.75" hidden="1">
      <c r="A317" s="24"/>
      <c r="B317" s="17" t="s">
        <v>168</v>
      </c>
      <c r="C317" s="26" t="s">
        <v>169</v>
      </c>
      <c r="D317" s="16"/>
      <c r="E317" s="16"/>
      <c r="F317" s="16"/>
      <c r="G317" s="16"/>
    </row>
    <row r="318" spans="1:7" ht="12.75" customHeight="1" hidden="1">
      <c r="A318" s="17" t="s">
        <v>180</v>
      </c>
      <c r="B318" s="17"/>
      <c r="C318" s="17"/>
      <c r="D318" s="16"/>
      <c r="E318" s="16"/>
      <c r="F318" s="16"/>
      <c r="G318" s="16"/>
    </row>
    <row r="319" spans="1:7" ht="12.75" customHeight="1" hidden="1">
      <c r="A319" s="24" t="s">
        <v>181</v>
      </c>
      <c r="B319" s="17"/>
      <c r="C319" s="26" t="s">
        <v>182</v>
      </c>
      <c r="D319" s="16">
        <f>D320</f>
        <v>0</v>
      </c>
      <c r="E319" s="16"/>
      <c r="F319" s="16"/>
      <c r="G319" s="16"/>
    </row>
    <row r="320" spans="1:7" ht="12.75" customHeight="1" hidden="1">
      <c r="A320" s="24"/>
      <c r="B320" s="17" t="s">
        <v>183</v>
      </c>
      <c r="C320" s="26" t="s">
        <v>184</v>
      </c>
      <c r="D320" s="16">
        <v>0</v>
      </c>
      <c r="E320" s="16"/>
      <c r="F320" s="16"/>
      <c r="G320" s="16"/>
    </row>
    <row r="321" spans="1:7" ht="12.75" customHeight="1" hidden="1">
      <c r="A321" s="35" t="s">
        <v>185</v>
      </c>
      <c r="B321" s="35"/>
      <c r="C321" s="35"/>
      <c r="D321" s="16">
        <f>D322+D327+D324+D332</f>
        <v>224133.0404</v>
      </c>
      <c r="E321" s="16">
        <f>E324+E327+E332</f>
        <v>0</v>
      </c>
      <c r="F321" s="16">
        <f>F322+F327+F324</f>
        <v>0</v>
      </c>
      <c r="G321" s="16">
        <f>D321-E321</f>
        <v>224133.0404</v>
      </c>
    </row>
    <row r="322" spans="1:7" ht="12.75" hidden="1">
      <c r="A322" s="17" t="s">
        <v>186</v>
      </c>
      <c r="B322" s="17"/>
      <c r="C322" s="26" t="s">
        <v>187</v>
      </c>
      <c r="D322" s="16">
        <f>SUM(D323:D323)</f>
        <v>0</v>
      </c>
      <c r="E322" s="16"/>
      <c r="F322" s="16"/>
      <c r="G322" s="16"/>
    </row>
    <row r="323" spans="1:7" ht="12.75" hidden="1">
      <c r="A323" s="17"/>
      <c r="B323" s="17" t="s">
        <v>144</v>
      </c>
      <c r="C323" s="26" t="s">
        <v>145</v>
      </c>
      <c r="D323" s="16">
        <v>0</v>
      </c>
      <c r="E323" s="16"/>
      <c r="F323" s="16"/>
      <c r="G323" s="16"/>
    </row>
    <row r="324" spans="1:7" ht="12.75" customHeight="1" hidden="1">
      <c r="A324" s="17" t="s">
        <v>188</v>
      </c>
      <c r="B324" s="17"/>
      <c r="C324" s="26" t="s">
        <v>189</v>
      </c>
      <c r="D324" s="16">
        <f>SUM(D325:D326)</f>
        <v>6100</v>
      </c>
      <c r="E324" s="16"/>
      <c r="F324" s="16"/>
      <c r="G324" s="16"/>
    </row>
    <row r="325" spans="1:7" ht="12.75" customHeight="1" hidden="1">
      <c r="A325" s="17"/>
      <c r="B325" s="17" t="s">
        <v>22</v>
      </c>
      <c r="C325" s="26" t="s">
        <v>23</v>
      </c>
      <c r="D325" s="16">
        <v>2000</v>
      </c>
      <c r="E325" s="16"/>
      <c r="F325" s="16"/>
      <c r="G325" s="16"/>
    </row>
    <row r="326" spans="1:7" ht="12.75" customHeight="1" hidden="1">
      <c r="A326" s="17"/>
      <c r="B326" s="17" t="s">
        <v>28</v>
      </c>
      <c r="C326" s="26" t="s">
        <v>29</v>
      </c>
      <c r="D326" s="16">
        <v>4100</v>
      </c>
      <c r="E326" s="16"/>
      <c r="F326" s="16"/>
      <c r="G326" s="16"/>
    </row>
    <row r="327" spans="1:7" ht="12.75" hidden="1">
      <c r="A327" s="24" t="s">
        <v>190</v>
      </c>
      <c r="B327" s="24"/>
      <c r="C327" s="26" t="s">
        <v>191</v>
      </c>
      <c r="D327" s="16">
        <f>SUM(D328:D330)</f>
        <v>145180</v>
      </c>
      <c r="E327" s="16">
        <f>SUM(E328:E330)</f>
        <v>0</v>
      </c>
      <c r="F327" s="16"/>
      <c r="G327" s="16">
        <f>D327-E327</f>
        <v>145180</v>
      </c>
    </row>
    <row r="328" spans="1:7" ht="12.75" hidden="1">
      <c r="A328" s="24"/>
      <c r="B328" s="17" t="s">
        <v>22</v>
      </c>
      <c r="C328" s="26" t="s">
        <v>23</v>
      </c>
      <c r="D328" s="16">
        <v>6180</v>
      </c>
      <c r="E328" s="16"/>
      <c r="F328" s="16"/>
      <c r="G328" s="16"/>
    </row>
    <row r="329" spans="1:7" ht="12.75" hidden="1">
      <c r="A329" s="24"/>
      <c r="B329" s="17" t="s">
        <v>24</v>
      </c>
      <c r="C329" s="26" t="s">
        <v>25</v>
      </c>
      <c r="D329" s="16">
        <v>102000</v>
      </c>
      <c r="E329" s="16"/>
      <c r="F329" s="16"/>
      <c r="G329" s="16"/>
    </row>
    <row r="330" spans="1:7" ht="12.75" customHeight="1" hidden="1">
      <c r="A330" s="24"/>
      <c r="B330" s="17" t="s">
        <v>28</v>
      </c>
      <c r="C330" s="26" t="s">
        <v>29</v>
      </c>
      <c r="D330" s="16">
        <f>40000-3000</f>
        <v>37000</v>
      </c>
      <c r="E330" s="16"/>
      <c r="F330" s="16"/>
      <c r="G330" s="16">
        <f>D330-E330</f>
        <v>37000</v>
      </c>
    </row>
    <row r="331" spans="1:7" ht="12.75" customHeight="1" hidden="1">
      <c r="A331" s="24"/>
      <c r="B331" s="17" t="s">
        <v>144</v>
      </c>
      <c r="C331" s="26" t="s">
        <v>145</v>
      </c>
      <c r="D331" s="16">
        <v>0</v>
      </c>
      <c r="E331" s="16"/>
      <c r="F331" s="16"/>
      <c r="G331" s="16"/>
    </row>
    <row r="332" spans="1:7" ht="12.75" customHeight="1" hidden="1">
      <c r="A332" s="24" t="s">
        <v>192</v>
      </c>
      <c r="B332" s="17"/>
      <c r="C332" s="26" t="s">
        <v>47</v>
      </c>
      <c r="D332" s="16">
        <f>SUM(D333:D342)</f>
        <v>72853.0404</v>
      </c>
      <c r="E332" s="16">
        <f>SUM(E333:E342)</f>
        <v>0</v>
      </c>
      <c r="F332" s="16"/>
      <c r="G332" s="16">
        <f>D332-E332</f>
        <v>72853.0404</v>
      </c>
    </row>
    <row r="333" spans="1:7" ht="12.75" customHeight="1" hidden="1">
      <c r="A333" s="24"/>
      <c r="B333" s="17" t="s">
        <v>14</v>
      </c>
      <c r="C333" s="28" t="s">
        <v>15</v>
      </c>
      <c r="D333" s="16">
        <v>41042</v>
      </c>
      <c r="E333" s="16"/>
      <c r="F333" s="16"/>
      <c r="G333" s="16"/>
    </row>
    <row r="334" spans="1:7" ht="12.75" customHeight="1" hidden="1">
      <c r="A334" s="24"/>
      <c r="B334" s="17" t="s">
        <v>16</v>
      </c>
      <c r="C334" s="28" t="s">
        <v>17</v>
      </c>
      <c r="D334" s="16">
        <v>3169</v>
      </c>
      <c r="E334" s="16"/>
      <c r="F334" s="16"/>
      <c r="G334" s="16"/>
    </row>
    <row r="335" spans="1:7" ht="12.75" customHeight="1" hidden="1">
      <c r="A335" s="24"/>
      <c r="B335" s="17" t="s">
        <v>18</v>
      </c>
      <c r="C335" s="28" t="s">
        <v>49</v>
      </c>
      <c r="D335" s="16">
        <f>(D333+D334)*17.19%</f>
        <v>7599.870900000001</v>
      </c>
      <c r="E335" s="16"/>
      <c r="F335" s="16"/>
      <c r="G335" s="16"/>
    </row>
    <row r="336" spans="1:7" ht="12.75" customHeight="1" hidden="1">
      <c r="A336" s="24"/>
      <c r="B336" s="17" t="s">
        <v>20</v>
      </c>
      <c r="C336" s="28" t="s">
        <v>21</v>
      </c>
      <c r="D336" s="16">
        <f>(D333+D334)*2.45%</f>
        <v>1083.1695</v>
      </c>
      <c r="E336" s="16"/>
      <c r="F336" s="16"/>
      <c r="G336" s="16"/>
    </row>
    <row r="337" spans="1:7" ht="12.75" customHeight="1" hidden="1">
      <c r="A337" s="24"/>
      <c r="B337" s="17" t="s">
        <v>22</v>
      </c>
      <c r="C337" s="28" t="s">
        <v>23</v>
      </c>
      <c r="D337" s="16">
        <f>10000-1000</f>
        <v>9000</v>
      </c>
      <c r="E337" s="16"/>
      <c r="F337" s="16"/>
      <c r="G337" s="16">
        <f>D337-E337</f>
        <v>9000</v>
      </c>
    </row>
    <row r="338" spans="1:7" ht="12.75" customHeight="1" hidden="1">
      <c r="A338" s="24"/>
      <c r="B338" s="17" t="s">
        <v>50</v>
      </c>
      <c r="C338" s="28" t="s">
        <v>51</v>
      </c>
      <c r="D338" s="16">
        <v>4000</v>
      </c>
      <c r="E338" s="16"/>
      <c r="F338" s="16"/>
      <c r="G338" s="16"/>
    </row>
    <row r="339" spans="1:7" ht="12.75" customHeight="1" hidden="1">
      <c r="A339" s="24"/>
      <c r="B339" s="17" t="s">
        <v>26</v>
      </c>
      <c r="C339" s="19" t="s">
        <v>27</v>
      </c>
      <c r="D339" s="16">
        <v>40</v>
      </c>
      <c r="E339" s="16"/>
      <c r="F339" s="16"/>
      <c r="G339" s="16"/>
    </row>
    <row r="340" spans="1:7" ht="12.75" customHeight="1" hidden="1">
      <c r="A340" s="24"/>
      <c r="B340" s="17" t="s">
        <v>28</v>
      </c>
      <c r="C340" s="19" t="s">
        <v>29</v>
      </c>
      <c r="D340" s="16">
        <v>3470</v>
      </c>
      <c r="E340" s="16"/>
      <c r="F340" s="16"/>
      <c r="G340" s="16"/>
    </row>
    <row r="341" spans="1:7" ht="12.75" customHeight="1" hidden="1">
      <c r="A341" s="24"/>
      <c r="B341" s="17" t="s">
        <v>32</v>
      </c>
      <c r="C341" s="21" t="s">
        <v>33</v>
      </c>
      <c r="D341" s="16">
        <v>1920</v>
      </c>
      <c r="E341" s="16"/>
      <c r="F341" s="16"/>
      <c r="G341" s="16"/>
    </row>
    <row r="342" spans="1:7" ht="12.75" customHeight="1" hidden="1">
      <c r="A342" s="24"/>
      <c r="B342" s="17" t="s">
        <v>36</v>
      </c>
      <c r="C342" s="21" t="s">
        <v>193</v>
      </c>
      <c r="D342" s="16">
        <v>1529</v>
      </c>
      <c r="E342" s="16"/>
      <c r="F342" s="16"/>
      <c r="G342" s="16"/>
    </row>
    <row r="343" spans="1:7" ht="12.75" customHeight="1" hidden="1">
      <c r="A343" s="23" t="s">
        <v>194</v>
      </c>
      <c r="B343" s="23"/>
      <c r="C343" s="23"/>
      <c r="D343" s="16">
        <f>D344+D348+D353</f>
        <v>83754</v>
      </c>
      <c r="E343" s="16"/>
      <c r="F343" s="16">
        <f>F344+F348</f>
        <v>0</v>
      </c>
      <c r="G343" s="16">
        <f>F343+D343</f>
        <v>83754</v>
      </c>
    </row>
    <row r="344" spans="1:7" ht="12.75" customHeight="1" hidden="1">
      <c r="A344" s="24" t="s">
        <v>195</v>
      </c>
      <c r="B344" s="17"/>
      <c r="C344" s="26" t="s">
        <v>196</v>
      </c>
      <c r="D344" s="16">
        <f>SUM(D345:D347)</f>
        <v>17000</v>
      </c>
      <c r="E344" s="16"/>
      <c r="F344" s="16"/>
      <c r="G344" s="16"/>
    </row>
    <row r="345" spans="1:7" ht="12.75" customHeight="1" hidden="1">
      <c r="A345" s="24"/>
      <c r="B345" s="17" t="s">
        <v>22</v>
      </c>
      <c r="C345" s="26" t="s">
        <v>23</v>
      </c>
      <c r="D345" s="16">
        <v>16000</v>
      </c>
      <c r="E345" s="16"/>
      <c r="F345" s="16"/>
      <c r="G345" s="16"/>
    </row>
    <row r="346" spans="1:7" ht="12.75" customHeight="1" hidden="1">
      <c r="A346" s="24"/>
      <c r="B346" s="17" t="s">
        <v>24</v>
      </c>
      <c r="C346" s="26" t="s">
        <v>25</v>
      </c>
      <c r="D346" s="16">
        <v>1000</v>
      </c>
      <c r="E346" s="16"/>
      <c r="F346" s="16"/>
      <c r="G346" s="16"/>
    </row>
    <row r="347" spans="1:7" ht="12.75" customHeight="1" hidden="1">
      <c r="A347" s="24"/>
      <c r="B347" s="17" t="s">
        <v>28</v>
      </c>
      <c r="C347" s="26" t="s">
        <v>29</v>
      </c>
      <c r="D347" s="16"/>
      <c r="E347" s="16"/>
      <c r="F347" s="16"/>
      <c r="G347" s="16"/>
    </row>
    <row r="348" spans="1:7" ht="12.75" customHeight="1" hidden="1">
      <c r="A348" s="24" t="s">
        <v>197</v>
      </c>
      <c r="B348" s="17"/>
      <c r="C348" s="26" t="s">
        <v>198</v>
      </c>
      <c r="D348" s="16">
        <f>D349+D350+D351+D352</f>
        <v>66754</v>
      </c>
      <c r="E348" s="16"/>
      <c r="F348" s="16">
        <f>SUM(F349:F352)</f>
        <v>0</v>
      </c>
      <c r="G348" s="16">
        <f>D348+F348</f>
        <v>66754</v>
      </c>
    </row>
    <row r="349" spans="1:7" ht="12.75" customHeight="1" hidden="1">
      <c r="A349" s="24"/>
      <c r="B349" s="17" t="s">
        <v>199</v>
      </c>
      <c r="C349" s="26" t="s">
        <v>200</v>
      </c>
      <c r="D349" s="16">
        <v>64000</v>
      </c>
      <c r="E349" s="16"/>
      <c r="F349" s="16"/>
      <c r="G349" s="16"/>
    </row>
    <row r="350" spans="1:7" ht="12.75" customHeight="1" hidden="1">
      <c r="A350" s="24"/>
      <c r="B350" s="17" t="s">
        <v>16</v>
      </c>
      <c r="C350" s="28" t="s">
        <v>17</v>
      </c>
      <c r="D350" s="16">
        <v>2301</v>
      </c>
      <c r="E350" s="16"/>
      <c r="F350" s="16"/>
      <c r="G350" s="16">
        <f>F350</f>
        <v>0</v>
      </c>
    </row>
    <row r="351" spans="1:7" ht="12.75" customHeight="1" hidden="1">
      <c r="A351" s="24"/>
      <c r="B351" s="17" t="s">
        <v>18</v>
      </c>
      <c r="C351" s="28" t="s">
        <v>49</v>
      </c>
      <c r="D351" s="16">
        <v>396</v>
      </c>
      <c r="E351" s="16"/>
      <c r="F351" s="16"/>
      <c r="G351" s="16">
        <f>F351</f>
        <v>0</v>
      </c>
    </row>
    <row r="352" spans="1:7" ht="12.75" customHeight="1" hidden="1">
      <c r="A352" s="24"/>
      <c r="B352" s="17" t="s">
        <v>20</v>
      </c>
      <c r="C352" s="28" t="s">
        <v>21</v>
      </c>
      <c r="D352" s="16">
        <v>57</v>
      </c>
      <c r="E352" s="16"/>
      <c r="F352" s="16"/>
      <c r="G352" s="16">
        <f>F352</f>
        <v>0</v>
      </c>
    </row>
    <row r="353" spans="1:7" ht="12.75" customHeight="1" hidden="1">
      <c r="A353" s="24" t="s">
        <v>201</v>
      </c>
      <c r="B353" s="17"/>
      <c r="C353" s="20" t="s">
        <v>47</v>
      </c>
      <c r="D353" s="16">
        <f>SUM(D354:D355)</f>
        <v>0</v>
      </c>
      <c r="E353" s="16">
        <f>D353</f>
        <v>0</v>
      </c>
      <c r="F353" s="16"/>
      <c r="G353" s="16"/>
    </row>
    <row r="354" spans="1:7" ht="12.75" customHeight="1" hidden="1">
      <c r="A354" s="24"/>
      <c r="B354" s="17" t="s">
        <v>78</v>
      </c>
      <c r="C354" s="20" t="s">
        <v>79</v>
      </c>
      <c r="D354" s="16">
        <v>0</v>
      </c>
      <c r="E354" s="16">
        <f>D354</f>
        <v>0</v>
      </c>
      <c r="F354" s="16"/>
      <c r="G354" s="16"/>
    </row>
    <row r="355" spans="1:7" ht="12.75" customHeight="1" hidden="1">
      <c r="A355" s="24"/>
      <c r="B355" s="17" t="s">
        <v>22</v>
      </c>
      <c r="C355" s="28" t="s">
        <v>23</v>
      </c>
      <c r="D355" s="16">
        <v>0</v>
      </c>
      <c r="E355" s="16">
        <f>D355</f>
        <v>0</v>
      </c>
      <c r="F355" s="16"/>
      <c r="G355" s="16"/>
    </row>
    <row r="356" spans="1:7" ht="24.75" customHeight="1">
      <c r="A356" s="36" t="s">
        <v>202</v>
      </c>
      <c r="B356" s="36"/>
      <c r="C356" s="36"/>
      <c r="D356" s="16">
        <f>D9+D43+D61+D66+D73+D78+D125+D136+D156+D159+D162+D165+D265+D284+D321+D343</f>
        <v>9084228.8693</v>
      </c>
      <c r="E356" s="16">
        <f>E9+E43+E61+E66+E73+E78+E125+E136+E156+E159+E162+E165+E265+E284+E321+E343</f>
        <v>3000</v>
      </c>
      <c r="F356" s="16">
        <f>F9+F43+F61+F66+F73+F78+F125+F136+F156+F159+F162+F165+F265+F284+F321+F343</f>
        <v>3000</v>
      </c>
      <c r="G356" s="16">
        <f>D356-E356+F356</f>
        <v>9084228.8693</v>
      </c>
    </row>
    <row r="357" ht="20.25" customHeight="1"/>
    <row r="358" ht="25.5" customHeight="1"/>
    <row r="360" ht="12.75">
      <c r="G360" s="2"/>
    </row>
    <row r="362" ht="36.75" customHeight="1"/>
    <row r="363" ht="12.75" customHeight="1" hidden="1"/>
    <row r="364" ht="12.75" hidden="1"/>
    <row r="365" ht="30" customHeight="1"/>
  </sheetData>
  <mergeCells count="29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F6:F7"/>
    <mergeCell ref="G6:G7"/>
    <mergeCell ref="A9:C9"/>
    <mergeCell ref="A43:C43"/>
    <mergeCell ref="A61:C61"/>
    <mergeCell ref="A66:C66"/>
    <mergeCell ref="A73:C73"/>
    <mergeCell ref="A78:C78"/>
    <mergeCell ref="A125:C125"/>
    <mergeCell ref="A136:C136"/>
    <mergeCell ref="A156:C156"/>
    <mergeCell ref="A159:C159"/>
    <mergeCell ref="A162:C162"/>
    <mergeCell ref="A165:C165"/>
    <mergeCell ref="A265:C265"/>
    <mergeCell ref="A284:C284"/>
    <mergeCell ref="A318:C318"/>
    <mergeCell ref="A321:C321"/>
    <mergeCell ref="A343:C343"/>
    <mergeCell ref="A356:C356"/>
  </mergeCells>
  <printOptions horizontalCentered="1"/>
  <pageMargins left="0.39375" right="0.39375" top="0.39375" bottom="0.4722222222222222" header="0.5118055555555556" footer="0.27569444444444446"/>
  <pageSetup horizontalDpi="300" verticalDpi="300" orientation="portrait" paperSize="9" scale="9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Jaca</dc:creator>
  <cp:keywords/>
  <dc:description/>
  <cp:lastModifiedBy>Your User Name</cp:lastModifiedBy>
  <cp:lastPrinted>2007-04-11T06:41:58Z</cp:lastPrinted>
  <dcterms:created xsi:type="dcterms:W3CDTF">2005-02-19T14:29:09Z</dcterms:created>
  <dcterms:modified xsi:type="dcterms:W3CDTF">2007-04-11T06:49:08Z</dcterms:modified>
  <cp:category/>
  <cp:version/>
  <cp:contentType/>
  <cp:contentStatus/>
  <cp:revision>1</cp:revision>
</cp:coreProperties>
</file>